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urse Schedules\Spring Quarter\Spring Term 2025\"/>
    </mc:Choice>
  </mc:AlternateContent>
  <xr:revisionPtr revIDLastSave="0" documentId="13_ncr:1_{834F2987-6CA5-4082-A5A6-22FCCBC0B0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pring 2025" sheetId="1" r:id="rId1"/>
    <sheet name="Calendar" sheetId="2" r:id="rId2"/>
    <sheet name="Special Schedules" sheetId="3" r:id="rId3"/>
  </sheets>
  <definedNames>
    <definedName name="_xlnm._FilterDatabase" localSheetId="0" hidden="1">'Spring 2025'!$A$1:$N$134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2" i="1" l="1"/>
  <c r="P122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3" i="1"/>
  <c r="D124" i="1"/>
  <c r="D125" i="1"/>
  <c r="D127" i="1"/>
  <c r="D128" i="1"/>
  <c r="D129" i="1"/>
  <c r="D131" i="1"/>
  <c r="D133" i="1"/>
  <c r="D134" i="1"/>
  <c r="J3" i="1"/>
  <c r="J67" i="1"/>
  <c r="J4" i="1"/>
  <c r="J5" i="1"/>
  <c r="J117" i="1"/>
  <c r="J6" i="1"/>
  <c r="J118" i="1"/>
  <c r="J7" i="1"/>
  <c r="J69" i="1"/>
  <c r="J8" i="1"/>
  <c r="J70" i="1"/>
  <c r="J9" i="1"/>
  <c r="J10" i="1"/>
  <c r="J11" i="1"/>
  <c r="J12" i="1"/>
  <c r="J71" i="1"/>
  <c r="J66" i="1"/>
  <c r="J119" i="1"/>
  <c r="J76" i="1"/>
  <c r="J77" i="1"/>
  <c r="J120" i="1"/>
  <c r="J121" i="1"/>
  <c r="J79" i="1"/>
  <c r="J78" i="1"/>
  <c r="J123" i="1"/>
  <c r="J13" i="1"/>
  <c r="J14" i="1"/>
  <c r="J15" i="1"/>
  <c r="J16" i="1"/>
  <c r="J17" i="1"/>
  <c r="J18" i="1"/>
  <c r="J19" i="1"/>
  <c r="J124" i="1"/>
  <c r="J20" i="1"/>
  <c r="J21" i="1"/>
  <c r="J22" i="1"/>
  <c r="J81" i="1"/>
  <c r="J23" i="1"/>
  <c r="J24" i="1"/>
  <c r="J82" i="1"/>
  <c r="J25" i="1"/>
  <c r="J84" i="1"/>
  <c r="J85" i="1"/>
  <c r="J86" i="1"/>
  <c r="J87" i="1"/>
  <c r="J108" i="1"/>
  <c r="J88" i="1"/>
  <c r="J89" i="1"/>
  <c r="J26" i="1"/>
  <c r="J27" i="1"/>
  <c r="J125" i="1"/>
  <c r="J90" i="1"/>
  <c r="J91" i="1"/>
  <c r="J127" i="1"/>
  <c r="J128" i="1"/>
  <c r="J28" i="1"/>
  <c r="J29" i="1"/>
  <c r="J30" i="1"/>
  <c r="J32" i="1"/>
  <c r="J92" i="1"/>
  <c r="J93" i="1"/>
  <c r="J31" i="1"/>
  <c r="J68" i="1"/>
  <c r="J33" i="1"/>
  <c r="J34" i="1"/>
  <c r="J35" i="1"/>
  <c r="J94" i="1"/>
  <c r="J80" i="1"/>
  <c r="J36" i="1"/>
  <c r="J37" i="1"/>
  <c r="J95" i="1"/>
  <c r="J96" i="1"/>
  <c r="J38" i="1"/>
  <c r="J97" i="1"/>
  <c r="J98" i="1"/>
  <c r="J39" i="1"/>
  <c r="J40" i="1"/>
  <c r="J102" i="1"/>
  <c r="J103" i="1"/>
  <c r="J41" i="1"/>
  <c r="J42" i="1"/>
  <c r="J43" i="1"/>
  <c r="J44" i="1"/>
  <c r="J45" i="1"/>
  <c r="J106" i="1"/>
  <c r="J105" i="1"/>
  <c r="J46" i="1"/>
  <c r="J115" i="1"/>
  <c r="J110" i="1"/>
  <c r="J47" i="1"/>
  <c r="J48" i="1"/>
  <c r="J107" i="1"/>
  <c r="J49" i="1"/>
  <c r="J50" i="1"/>
  <c r="J129" i="1"/>
  <c r="J51" i="1"/>
  <c r="J52" i="1"/>
  <c r="J131" i="1"/>
  <c r="J133" i="1"/>
  <c r="J53" i="1"/>
  <c r="J109" i="1"/>
  <c r="J134" i="1"/>
  <c r="J54" i="1"/>
  <c r="J83" i="1"/>
  <c r="J55" i="1"/>
  <c r="J56" i="1"/>
  <c r="J111" i="1"/>
  <c r="J58" i="1"/>
  <c r="J60" i="1"/>
  <c r="J57" i="1"/>
  <c r="J101" i="1"/>
  <c r="J104" i="1"/>
  <c r="J59" i="1"/>
  <c r="J61" i="1"/>
  <c r="J112" i="1"/>
  <c r="J62" i="1"/>
  <c r="J113" i="1"/>
  <c r="J63" i="1"/>
  <c r="J114" i="1"/>
  <c r="J64" i="1"/>
  <c r="J116" i="1"/>
  <c r="J65" i="1"/>
  <c r="J2" i="1"/>
  <c r="I2" i="1"/>
  <c r="I3" i="1"/>
  <c r="I67" i="1"/>
  <c r="I4" i="1"/>
  <c r="I5" i="1"/>
  <c r="I117" i="1"/>
  <c r="I6" i="1"/>
  <c r="I118" i="1"/>
  <c r="I7" i="1"/>
  <c r="I69" i="1"/>
  <c r="I8" i="1"/>
  <c r="I70" i="1"/>
  <c r="I9" i="1"/>
  <c r="I10" i="1"/>
  <c r="I11" i="1"/>
  <c r="I12" i="1"/>
  <c r="I71" i="1"/>
  <c r="I66" i="1"/>
  <c r="I119" i="1"/>
  <c r="I76" i="1"/>
  <c r="I77" i="1"/>
  <c r="I120" i="1"/>
  <c r="I121" i="1"/>
  <c r="I79" i="1"/>
  <c r="I78" i="1"/>
  <c r="I123" i="1"/>
  <c r="I13" i="1"/>
  <c r="I14" i="1"/>
  <c r="I15" i="1"/>
  <c r="I16" i="1"/>
  <c r="I17" i="1"/>
  <c r="I18" i="1"/>
  <c r="I19" i="1"/>
  <c r="I124" i="1"/>
  <c r="I20" i="1"/>
  <c r="I21" i="1"/>
  <c r="I22" i="1"/>
  <c r="I81" i="1"/>
  <c r="I23" i="1"/>
  <c r="I24" i="1"/>
  <c r="I82" i="1"/>
  <c r="I25" i="1"/>
  <c r="I84" i="1"/>
  <c r="I85" i="1"/>
  <c r="I86" i="1"/>
  <c r="I87" i="1"/>
  <c r="I108" i="1"/>
  <c r="I88" i="1"/>
  <c r="I89" i="1"/>
  <c r="I26" i="1"/>
  <c r="I27" i="1"/>
  <c r="I125" i="1"/>
  <c r="I90" i="1"/>
  <c r="I91" i="1"/>
  <c r="I127" i="1"/>
  <c r="I128" i="1"/>
  <c r="I28" i="1"/>
  <c r="I29" i="1"/>
  <c r="I30" i="1"/>
  <c r="I32" i="1"/>
  <c r="I92" i="1"/>
  <c r="I93" i="1"/>
  <c r="I31" i="1"/>
  <c r="I68" i="1"/>
  <c r="I33" i="1"/>
  <c r="I34" i="1"/>
  <c r="I35" i="1"/>
  <c r="I94" i="1"/>
  <c r="I80" i="1"/>
  <c r="I36" i="1"/>
  <c r="I37" i="1"/>
  <c r="I95" i="1"/>
  <c r="I96" i="1"/>
  <c r="I38" i="1"/>
  <c r="I97" i="1"/>
  <c r="I98" i="1"/>
  <c r="I39" i="1"/>
  <c r="I40" i="1"/>
  <c r="I102" i="1"/>
  <c r="I103" i="1"/>
  <c r="I41" i="1"/>
  <c r="I42" i="1"/>
  <c r="I43" i="1"/>
  <c r="I44" i="1"/>
  <c r="I45" i="1"/>
  <c r="I106" i="1"/>
  <c r="I105" i="1"/>
  <c r="I46" i="1"/>
  <c r="I115" i="1"/>
  <c r="I110" i="1"/>
  <c r="I47" i="1"/>
  <c r="I48" i="1"/>
  <c r="I107" i="1"/>
  <c r="I49" i="1"/>
  <c r="I50" i="1"/>
  <c r="I129" i="1"/>
  <c r="I51" i="1"/>
  <c r="I52" i="1"/>
  <c r="I131" i="1"/>
  <c r="I133" i="1"/>
  <c r="I53" i="1"/>
  <c r="I109" i="1"/>
  <c r="I134" i="1"/>
  <c r="I54" i="1"/>
  <c r="I83" i="1"/>
  <c r="I55" i="1"/>
  <c r="I56" i="1"/>
  <c r="I111" i="1"/>
  <c r="I58" i="1"/>
  <c r="I60" i="1"/>
  <c r="I57" i="1"/>
  <c r="I101" i="1"/>
  <c r="I104" i="1"/>
  <c r="I59" i="1"/>
  <c r="I61" i="1"/>
  <c r="I112" i="1"/>
  <c r="I62" i="1"/>
  <c r="I113" i="1"/>
  <c r="I63" i="1"/>
  <c r="I114" i="1"/>
  <c r="I64" i="1"/>
  <c r="I116" i="1"/>
  <c r="I65" i="1"/>
  <c r="O66" i="1"/>
  <c r="O67" i="1"/>
  <c r="O3" i="1"/>
  <c r="O4" i="1"/>
  <c r="O68" i="1"/>
  <c r="O5" i="1"/>
  <c r="O117" i="1"/>
  <c r="O6" i="1"/>
  <c r="O69" i="1"/>
  <c r="O118" i="1"/>
  <c r="O70" i="1"/>
  <c r="O7" i="1"/>
  <c r="O71" i="1"/>
  <c r="P71" i="1" s="1"/>
  <c r="E71" i="1" s="1"/>
  <c r="O8" i="1"/>
  <c r="P8" i="1" s="1"/>
  <c r="E8" i="1" s="1"/>
  <c r="O9" i="1"/>
  <c r="P9" i="1" s="1"/>
  <c r="E9" i="1" s="1"/>
  <c r="O72" i="1"/>
  <c r="P72" i="1" s="1"/>
  <c r="E72" i="1" s="1"/>
  <c r="O73" i="1"/>
  <c r="P73" i="1" s="1"/>
  <c r="E73" i="1" s="1"/>
  <c r="O74" i="1"/>
  <c r="P74" i="1" s="1"/>
  <c r="E74" i="1" s="1"/>
  <c r="O75" i="1"/>
  <c r="P75" i="1" s="1"/>
  <c r="E75" i="1" s="1"/>
  <c r="O10" i="1"/>
  <c r="P10" i="1" s="1"/>
  <c r="E10" i="1" s="1"/>
  <c r="O76" i="1"/>
  <c r="O77" i="1"/>
  <c r="P77" i="1" s="1"/>
  <c r="E77" i="1" s="1"/>
  <c r="O11" i="1"/>
  <c r="P11" i="1" s="1"/>
  <c r="E11" i="1" s="1"/>
  <c r="O12" i="1"/>
  <c r="O78" i="1"/>
  <c r="P78" i="1" s="1"/>
  <c r="E78" i="1" s="1"/>
  <c r="O79" i="1"/>
  <c r="P79" i="1" s="1"/>
  <c r="E79" i="1" s="1"/>
  <c r="O80" i="1"/>
  <c r="P80" i="1" s="1"/>
  <c r="Q80" i="1" s="1"/>
  <c r="O119" i="1"/>
  <c r="P119" i="1" s="1"/>
  <c r="Q119" i="1" s="1"/>
  <c r="V119" i="1" s="1"/>
  <c r="O120" i="1"/>
  <c r="P120" i="1" s="1"/>
  <c r="Q120" i="1" s="1"/>
  <c r="O121" i="1"/>
  <c r="O123" i="1"/>
  <c r="P123" i="1" s="1"/>
  <c r="E123" i="1" s="1"/>
  <c r="O13" i="1"/>
  <c r="P13" i="1" s="1"/>
  <c r="E13" i="1" s="1"/>
  <c r="O14" i="1"/>
  <c r="O15" i="1"/>
  <c r="O16" i="1"/>
  <c r="O17" i="1"/>
  <c r="O18" i="1"/>
  <c r="O19" i="1"/>
  <c r="O124" i="1"/>
  <c r="O81" i="1"/>
  <c r="O20" i="1"/>
  <c r="O21" i="1"/>
  <c r="O82" i="1"/>
  <c r="O83" i="1"/>
  <c r="O84" i="1"/>
  <c r="O85" i="1"/>
  <c r="O86" i="1"/>
  <c r="P86" i="1" s="1"/>
  <c r="E86" i="1" s="1"/>
  <c r="O87" i="1"/>
  <c r="O22" i="1"/>
  <c r="O88" i="1"/>
  <c r="O89" i="1"/>
  <c r="P89" i="1" s="1"/>
  <c r="E89" i="1" s="1"/>
  <c r="O23" i="1"/>
  <c r="P23" i="1" s="1"/>
  <c r="E23" i="1" s="1"/>
  <c r="O24" i="1"/>
  <c r="P24" i="1" s="1"/>
  <c r="E24" i="1" s="1"/>
  <c r="O25" i="1"/>
  <c r="P25" i="1" s="1"/>
  <c r="E25" i="1" s="1"/>
  <c r="O90" i="1"/>
  <c r="P90" i="1" s="1"/>
  <c r="E90" i="1" s="1"/>
  <c r="O91" i="1"/>
  <c r="P91" i="1" s="1"/>
  <c r="E91" i="1" s="1"/>
  <c r="O26" i="1"/>
  <c r="P26" i="1" s="1"/>
  <c r="E26" i="1" s="1"/>
  <c r="O27" i="1"/>
  <c r="P27" i="1" s="1"/>
  <c r="Q27" i="1" s="1"/>
  <c r="O125" i="1"/>
  <c r="P125" i="1" s="1"/>
  <c r="Q125" i="1" s="1"/>
  <c r="Y125" i="1" s="1"/>
  <c r="O127" i="1"/>
  <c r="P127" i="1" s="1"/>
  <c r="Q127" i="1" s="1"/>
  <c r="Y127" i="1" s="1"/>
  <c r="O128" i="1"/>
  <c r="O28" i="1"/>
  <c r="P28" i="1" s="1"/>
  <c r="E28" i="1" s="1"/>
  <c r="O92" i="1"/>
  <c r="P92" i="1" s="1"/>
  <c r="E92" i="1" s="1"/>
  <c r="O29" i="1"/>
  <c r="O93" i="1"/>
  <c r="P93" i="1" s="1"/>
  <c r="E93" i="1" s="1"/>
  <c r="O30" i="1"/>
  <c r="O32" i="1"/>
  <c r="O31" i="1"/>
  <c r="O33" i="1"/>
  <c r="O34" i="1"/>
  <c r="O94" i="1"/>
  <c r="P94" i="1" s="1"/>
  <c r="E94" i="1" s="1"/>
  <c r="O35" i="1"/>
  <c r="P35" i="1" s="1"/>
  <c r="E35" i="1" s="1"/>
  <c r="O36" i="1"/>
  <c r="P36" i="1" s="1"/>
  <c r="E36" i="1" s="1"/>
  <c r="O37" i="1"/>
  <c r="P37" i="1" s="1"/>
  <c r="E37" i="1" s="1"/>
  <c r="O95" i="1"/>
  <c r="P95" i="1" s="1"/>
  <c r="E95" i="1" s="1"/>
  <c r="O96" i="1"/>
  <c r="P96" i="1" s="1"/>
  <c r="E96" i="1" s="1"/>
  <c r="O38" i="1"/>
  <c r="P38" i="1" s="1"/>
  <c r="E38" i="1" s="1"/>
  <c r="O97" i="1"/>
  <c r="P97" i="1" s="1"/>
  <c r="E97" i="1" s="1"/>
  <c r="O98" i="1"/>
  <c r="P98" i="1" s="1"/>
  <c r="E98" i="1" s="1"/>
  <c r="O39" i="1"/>
  <c r="O99" i="1"/>
  <c r="O100" i="1"/>
  <c r="O101" i="1"/>
  <c r="P101" i="1" s="1"/>
  <c r="E101" i="1" s="1"/>
  <c r="O102" i="1"/>
  <c r="O103" i="1"/>
  <c r="O40" i="1"/>
  <c r="O41" i="1"/>
  <c r="P41" i="1" s="1"/>
  <c r="E41" i="1" s="1"/>
  <c r="O104" i="1"/>
  <c r="P104" i="1" s="1"/>
  <c r="E104" i="1" s="1"/>
  <c r="O42" i="1"/>
  <c r="P42" i="1" s="1"/>
  <c r="E42" i="1" s="1"/>
  <c r="O43" i="1"/>
  <c r="P43" i="1" s="1"/>
  <c r="E43" i="1" s="1"/>
  <c r="O44" i="1"/>
  <c r="O105" i="1"/>
  <c r="O45" i="1"/>
  <c r="P45" i="1" s="1"/>
  <c r="E45" i="1" s="1"/>
  <c r="O46" i="1"/>
  <c r="P46" i="1" s="1"/>
  <c r="E46" i="1" s="1"/>
  <c r="O47" i="1"/>
  <c r="P47" i="1" s="1"/>
  <c r="E47" i="1" s="1"/>
  <c r="O48" i="1"/>
  <c r="P48" i="1" s="1"/>
  <c r="E48" i="1" s="1"/>
  <c r="O106" i="1"/>
  <c r="P106" i="1" s="1"/>
  <c r="E106" i="1" s="1"/>
  <c r="O107" i="1"/>
  <c r="O49" i="1"/>
  <c r="O50" i="1"/>
  <c r="P50" i="1" s="1"/>
  <c r="Q50" i="1" s="1"/>
  <c r="Y50" i="1" s="1"/>
  <c r="O129" i="1"/>
  <c r="O51" i="1"/>
  <c r="O52" i="1"/>
  <c r="O131" i="1"/>
  <c r="O108" i="1"/>
  <c r="O133" i="1"/>
  <c r="O109" i="1"/>
  <c r="P109" i="1" s="1"/>
  <c r="E109" i="1" s="1"/>
  <c r="O110" i="1"/>
  <c r="P110" i="1" s="1"/>
  <c r="E110" i="1" s="1"/>
  <c r="O53" i="1"/>
  <c r="P53" i="1" s="1"/>
  <c r="E53" i="1" s="1"/>
  <c r="O134" i="1"/>
  <c r="P134" i="1" s="1"/>
  <c r="E134" i="1" s="1"/>
  <c r="O54" i="1"/>
  <c r="P54" i="1" s="1"/>
  <c r="E54" i="1" s="1"/>
  <c r="O55" i="1"/>
  <c r="P55" i="1" s="1"/>
  <c r="E55" i="1" s="1"/>
  <c r="O111" i="1"/>
  <c r="P111" i="1" s="1"/>
  <c r="E111" i="1" s="1"/>
  <c r="O56" i="1"/>
  <c r="P56" i="1" s="1"/>
  <c r="E56" i="1" s="1"/>
  <c r="O58" i="1"/>
  <c r="P58" i="1" s="1"/>
  <c r="E58" i="1" s="1"/>
  <c r="O60" i="1"/>
  <c r="P60" i="1" s="1"/>
  <c r="E60" i="1" s="1"/>
  <c r="O57" i="1"/>
  <c r="O59" i="1"/>
  <c r="P59" i="1" s="1"/>
  <c r="Q59" i="1" s="1"/>
  <c r="X59" i="1" s="1"/>
  <c r="O61" i="1"/>
  <c r="P61" i="1" s="1"/>
  <c r="Q61" i="1" s="1"/>
  <c r="X61" i="1" s="1"/>
  <c r="O62" i="1"/>
  <c r="P62" i="1" s="1"/>
  <c r="Q62" i="1" s="1"/>
  <c r="Y62" i="1" s="1"/>
  <c r="O112" i="1"/>
  <c r="O63" i="1"/>
  <c r="P63" i="1" s="1"/>
  <c r="E63" i="1" s="1"/>
  <c r="O113" i="1"/>
  <c r="P113" i="1" s="1"/>
  <c r="E113" i="1" s="1"/>
  <c r="O64" i="1"/>
  <c r="O114" i="1"/>
  <c r="O115" i="1"/>
  <c r="P115" i="1" s="1"/>
  <c r="E115" i="1" s="1"/>
  <c r="O116" i="1"/>
  <c r="P116" i="1" s="1"/>
  <c r="E116" i="1" s="1"/>
  <c r="O65" i="1"/>
  <c r="P65" i="1" s="1"/>
  <c r="E65" i="1" s="1"/>
  <c r="O2" i="1"/>
  <c r="Q122" i="1" l="1"/>
  <c r="Z126" i="1"/>
  <c r="T126" i="1"/>
  <c r="AB126" i="1"/>
  <c r="U126" i="1"/>
  <c r="AC126" i="1"/>
  <c r="V126" i="1"/>
  <c r="AD126" i="1"/>
  <c r="Y126" i="1"/>
  <c r="S126" i="1"/>
  <c r="Z132" i="1"/>
  <c r="W132" i="1"/>
  <c r="S132" i="1"/>
  <c r="AA132" i="1"/>
  <c r="T132" i="1"/>
  <c r="AB132" i="1"/>
  <c r="U132" i="1"/>
  <c r="AC132" i="1"/>
  <c r="V132" i="1"/>
  <c r="AD132" i="1"/>
  <c r="X132" i="1"/>
  <c r="Y132" i="1"/>
  <c r="E119" i="1"/>
  <c r="E50" i="1"/>
  <c r="E62" i="1"/>
  <c r="E61" i="1"/>
  <c r="E59" i="1"/>
  <c r="E127" i="1"/>
  <c r="E80" i="1"/>
  <c r="E120" i="1"/>
  <c r="E27" i="1"/>
  <c r="E125" i="1"/>
  <c r="AC120" i="1"/>
  <c r="W120" i="1"/>
  <c r="X120" i="1"/>
  <c r="U80" i="1"/>
  <c r="W80" i="1"/>
  <c r="Y80" i="1"/>
  <c r="W119" i="1"/>
  <c r="X119" i="1"/>
  <c r="V80" i="1"/>
  <c r="Y120" i="1"/>
  <c r="Y119" i="1"/>
  <c r="W61" i="1"/>
  <c r="Y61" i="1"/>
  <c r="W59" i="1"/>
  <c r="V59" i="1"/>
  <c r="Y59" i="1"/>
  <c r="W27" i="1"/>
  <c r="Y27" i="1"/>
  <c r="X27" i="1"/>
  <c r="X125" i="1"/>
  <c r="X80" i="1"/>
  <c r="V120" i="1"/>
  <c r="V62" i="1"/>
  <c r="X62" i="1"/>
  <c r="W62" i="1"/>
  <c r="V50" i="1"/>
  <c r="X50" i="1"/>
  <c r="W50" i="1"/>
  <c r="S127" i="1"/>
  <c r="V127" i="1"/>
  <c r="X127" i="1"/>
  <c r="W127" i="1"/>
  <c r="V61" i="1"/>
  <c r="S125" i="1"/>
  <c r="W125" i="1"/>
  <c r="V125" i="1"/>
  <c r="V27" i="1"/>
  <c r="Q104" i="1"/>
  <c r="Y104" i="1" s="1"/>
  <c r="Q41" i="1"/>
  <c r="Q101" i="1"/>
  <c r="Y101" i="1" s="1"/>
  <c r="Q92" i="1"/>
  <c r="Y92" i="1" s="1"/>
  <c r="S120" i="1"/>
  <c r="AB119" i="1"/>
  <c r="AB80" i="1"/>
  <c r="T80" i="1"/>
  <c r="AB120" i="1"/>
  <c r="AA80" i="1"/>
  <c r="Z80" i="1"/>
  <c r="AB50" i="1"/>
  <c r="AA50" i="1"/>
  <c r="Q93" i="1"/>
  <c r="Y93" i="1" s="1"/>
  <c r="S80" i="1"/>
  <c r="AC119" i="1"/>
  <c r="U127" i="1"/>
  <c r="AC80" i="1"/>
  <c r="T62" i="1"/>
  <c r="AD120" i="1"/>
  <c r="U59" i="1"/>
  <c r="AD119" i="1"/>
  <c r="AB127" i="1"/>
  <c r="Z127" i="1"/>
  <c r="AC62" i="1"/>
  <c r="Q79" i="1"/>
  <c r="Y79" i="1" s="1"/>
  <c r="AD62" i="1"/>
  <c r="U62" i="1"/>
  <c r="AD127" i="1"/>
  <c r="AD80" i="1"/>
  <c r="AD27" i="1"/>
  <c r="AC27" i="1"/>
  <c r="U50" i="1"/>
  <c r="Z50" i="1"/>
  <c r="AD50" i="1"/>
  <c r="P49" i="1"/>
  <c r="Z61" i="1"/>
  <c r="AD61" i="1"/>
  <c r="S61" i="1"/>
  <c r="T61" i="1"/>
  <c r="U61" i="1"/>
  <c r="AC61" i="1"/>
  <c r="AC50" i="1"/>
  <c r="U125" i="1"/>
  <c r="T125" i="1"/>
  <c r="Z125" i="1"/>
  <c r="AD125" i="1"/>
  <c r="AC125" i="1"/>
  <c r="AA59" i="1"/>
  <c r="AD59" i="1"/>
  <c r="AB59" i="1"/>
  <c r="AC59" i="1"/>
  <c r="AA127" i="1"/>
  <c r="AC127" i="1"/>
  <c r="T120" i="1"/>
  <c r="U120" i="1"/>
  <c r="Z120" i="1"/>
  <c r="AA120" i="1"/>
  <c r="T127" i="1"/>
  <c r="Q43" i="1"/>
  <c r="Y43" i="1" s="1"/>
  <c r="S119" i="1"/>
  <c r="S62" i="1"/>
  <c r="Z62" i="1"/>
  <c r="AA62" i="1"/>
  <c r="AB62" i="1"/>
  <c r="Q10" i="1"/>
  <c r="Y10" i="1" s="1"/>
  <c r="Q42" i="1"/>
  <c r="Y42" i="1" s="1"/>
  <c r="Q78" i="1"/>
  <c r="Y78" i="1" s="1"/>
  <c r="S27" i="1"/>
  <c r="U27" i="1"/>
  <c r="Z27" i="1"/>
  <c r="T27" i="1"/>
  <c r="AA27" i="1"/>
  <c r="AB27" i="1"/>
  <c r="P15" i="1"/>
  <c r="P14" i="1"/>
  <c r="P107" i="1"/>
  <c r="P105" i="1"/>
  <c r="Q35" i="1"/>
  <c r="Y35" i="1" s="1"/>
  <c r="Q54" i="1"/>
  <c r="Y54" i="1" s="1"/>
  <c r="Q94" i="1"/>
  <c r="Y94" i="1" s="1"/>
  <c r="Q123" i="1"/>
  <c r="Y123" i="1" s="1"/>
  <c r="P70" i="1"/>
  <c r="P7" i="1"/>
  <c r="P44" i="1"/>
  <c r="Q75" i="1"/>
  <c r="Y75" i="1" s="1"/>
  <c r="T59" i="1"/>
  <c r="S59" i="1"/>
  <c r="Z59" i="1"/>
  <c r="Q97" i="1"/>
  <c r="Y97" i="1" s="1"/>
  <c r="Q74" i="1"/>
  <c r="Y74" i="1" s="1"/>
  <c r="P64" i="1"/>
  <c r="P102" i="1"/>
  <c r="P29" i="1"/>
  <c r="P12" i="1"/>
  <c r="P17" i="1"/>
  <c r="P16" i="1"/>
  <c r="T50" i="1"/>
  <c r="S50" i="1"/>
  <c r="P40" i="1"/>
  <c r="P114" i="1"/>
  <c r="P103" i="1"/>
  <c r="P88" i="1"/>
  <c r="P22" i="1"/>
  <c r="P87" i="1"/>
  <c r="T119" i="1"/>
  <c r="U119" i="1"/>
  <c r="Z119" i="1"/>
  <c r="AA119" i="1"/>
  <c r="Q11" i="1"/>
  <c r="Y11" i="1" s="1"/>
  <c r="AB61" i="1"/>
  <c r="AB125" i="1"/>
  <c r="Q113" i="1"/>
  <c r="Y113" i="1" s="1"/>
  <c r="AA61" i="1"/>
  <c r="AA125" i="1"/>
  <c r="Q98" i="1"/>
  <c r="Y98" i="1" s="1"/>
  <c r="P39" i="1"/>
  <c r="P51" i="1"/>
  <c r="P20" i="1"/>
  <c r="Q65" i="1"/>
  <c r="Y65" i="1" s="1"/>
  <c r="Q77" i="1"/>
  <c r="Y77" i="1" s="1"/>
  <c r="Q116" i="1"/>
  <c r="Y116" i="1" s="1"/>
  <c r="Q115" i="1"/>
  <c r="Y115" i="1" s="1"/>
  <c r="Q55" i="1"/>
  <c r="Y55" i="1" s="1"/>
  <c r="Q23" i="1"/>
  <c r="Y23" i="1" s="1"/>
  <c r="Q13" i="1"/>
  <c r="Y13" i="1" s="1"/>
  <c r="P100" i="1"/>
  <c r="P21" i="1"/>
  <c r="P67" i="1"/>
  <c r="P112" i="1"/>
  <c r="P129" i="1"/>
  <c r="P99" i="1"/>
  <c r="P128" i="1"/>
  <c r="Q89" i="1"/>
  <c r="Y89" i="1" s="1"/>
  <c r="P2" i="1"/>
  <c r="Q134" i="1"/>
  <c r="Y134" i="1" s="1"/>
  <c r="P34" i="1"/>
  <c r="P118" i="1"/>
  <c r="Q28" i="1"/>
  <c r="Y28" i="1" s="1"/>
  <c r="Q53" i="1"/>
  <c r="Y53" i="1" s="1"/>
  <c r="P33" i="1"/>
  <c r="P69" i="1"/>
  <c r="P121" i="1"/>
  <c r="Q110" i="1"/>
  <c r="Y110" i="1" s="1"/>
  <c r="P31" i="1"/>
  <c r="P6" i="1"/>
  <c r="Q63" i="1"/>
  <c r="Y63" i="1" s="1"/>
  <c r="Q109" i="1"/>
  <c r="Y109" i="1" s="1"/>
  <c r="P32" i="1"/>
  <c r="P117" i="1"/>
  <c r="P133" i="1"/>
  <c r="P30" i="1"/>
  <c r="P85" i="1"/>
  <c r="P5" i="1"/>
  <c r="E5" i="1" s="1"/>
  <c r="Q5" i="1"/>
  <c r="Y5" i="1" s="1"/>
  <c r="P108" i="1"/>
  <c r="P84" i="1"/>
  <c r="P68" i="1"/>
  <c r="P131" i="1"/>
  <c r="P83" i="1"/>
  <c r="P4" i="1"/>
  <c r="P52" i="1"/>
  <c r="P82" i="1"/>
  <c r="P3" i="1"/>
  <c r="Q86" i="1"/>
  <c r="Y86" i="1" s="1"/>
  <c r="Q25" i="1"/>
  <c r="Y25" i="1" s="1"/>
  <c r="P76" i="1"/>
  <c r="P66" i="1"/>
  <c r="P81" i="1"/>
  <c r="P124" i="1"/>
  <c r="P19" i="1"/>
  <c r="Q106" i="1"/>
  <c r="Y106" i="1" s="1"/>
  <c r="Q38" i="1"/>
  <c r="Y38" i="1" s="1"/>
  <c r="Q26" i="1"/>
  <c r="Y26" i="1" s="1"/>
  <c r="Q73" i="1"/>
  <c r="Y73" i="1" s="1"/>
  <c r="P18" i="1"/>
  <c r="Q60" i="1"/>
  <c r="Y60" i="1" s="1"/>
  <c r="Q48" i="1"/>
  <c r="Y48" i="1" s="1"/>
  <c r="Q96" i="1"/>
  <c r="Y96" i="1" s="1"/>
  <c r="Q91" i="1"/>
  <c r="Y91" i="1" s="1"/>
  <c r="Q72" i="1"/>
  <c r="Y72" i="1" s="1"/>
  <c r="Q58" i="1"/>
  <c r="Y58" i="1" s="1"/>
  <c r="Q47" i="1"/>
  <c r="Y47" i="1" s="1"/>
  <c r="Q95" i="1"/>
  <c r="Y95" i="1" s="1"/>
  <c r="Q90" i="1"/>
  <c r="Y90" i="1" s="1"/>
  <c r="Q9" i="1"/>
  <c r="Y9" i="1" s="1"/>
  <c r="Q56" i="1"/>
  <c r="Y56" i="1" s="1"/>
  <c r="Q46" i="1"/>
  <c r="Y46" i="1" s="1"/>
  <c r="Q37" i="1"/>
  <c r="Y37" i="1" s="1"/>
  <c r="Q8" i="1"/>
  <c r="Y8" i="1" s="1"/>
  <c r="Q111" i="1"/>
  <c r="Y111" i="1" s="1"/>
  <c r="Q45" i="1"/>
  <c r="Y45" i="1" s="1"/>
  <c r="Q36" i="1"/>
  <c r="Y36" i="1" s="1"/>
  <c r="Q24" i="1"/>
  <c r="Y24" i="1" s="1"/>
  <c r="Q71" i="1"/>
  <c r="Y71" i="1" s="1"/>
  <c r="P57" i="1"/>
  <c r="Z122" i="1" l="1"/>
  <c r="S122" i="1"/>
  <c r="AA122" i="1"/>
  <c r="T122" i="1"/>
  <c r="AB122" i="1"/>
  <c r="U122" i="1"/>
  <c r="AC122" i="1"/>
  <c r="V122" i="1"/>
  <c r="AD122" i="1"/>
  <c r="W122" i="1"/>
  <c r="X122" i="1"/>
  <c r="Y122" i="1"/>
  <c r="AA126" i="1"/>
  <c r="X126" i="1"/>
  <c r="W126" i="1"/>
  <c r="Z130" i="1"/>
  <c r="S130" i="1"/>
  <c r="AA130" i="1"/>
  <c r="T130" i="1"/>
  <c r="AB130" i="1"/>
  <c r="U130" i="1"/>
  <c r="AC130" i="1"/>
  <c r="V130" i="1"/>
  <c r="AD130" i="1"/>
  <c r="W130" i="1"/>
  <c r="X130" i="1"/>
  <c r="Y130" i="1"/>
  <c r="Q83" i="1"/>
  <c r="Y83" i="1" s="1"/>
  <c r="E83" i="1"/>
  <c r="Q114" i="1"/>
  <c r="Y114" i="1" s="1"/>
  <c r="E114" i="1"/>
  <c r="Q131" i="1"/>
  <c r="Y131" i="1" s="1"/>
  <c r="E131" i="1"/>
  <c r="Q68" i="1"/>
  <c r="AD68" i="1" s="1"/>
  <c r="E68" i="1"/>
  <c r="Q84" i="1"/>
  <c r="Y84" i="1" s="1"/>
  <c r="E84" i="1"/>
  <c r="Q105" i="1"/>
  <c r="Y105" i="1" s="1"/>
  <c r="E105" i="1"/>
  <c r="Q108" i="1"/>
  <c r="S108" i="1" s="1"/>
  <c r="E108" i="1"/>
  <c r="Q107" i="1"/>
  <c r="U107" i="1" s="1"/>
  <c r="E107" i="1"/>
  <c r="Q2" i="1"/>
  <c r="AD2" i="1" s="1"/>
  <c r="E2" i="1"/>
  <c r="Q14" i="1"/>
  <c r="T14" i="1" s="1"/>
  <c r="E14" i="1"/>
  <c r="Q49" i="1"/>
  <c r="Y49" i="1" s="1"/>
  <c r="E49" i="1"/>
  <c r="Q12" i="1"/>
  <c r="Y12" i="1" s="1"/>
  <c r="E12" i="1"/>
  <c r="Q85" i="1"/>
  <c r="Y85" i="1" s="1"/>
  <c r="E85" i="1"/>
  <c r="Q30" i="1"/>
  <c r="S30" i="1" s="1"/>
  <c r="E30" i="1"/>
  <c r="Q99" i="1"/>
  <c r="Y99" i="1" s="1"/>
  <c r="E99" i="1"/>
  <c r="Q102" i="1"/>
  <c r="Y102" i="1" s="1"/>
  <c r="E102" i="1"/>
  <c r="Q19" i="1"/>
  <c r="X19" i="1" s="1"/>
  <c r="E19" i="1"/>
  <c r="Q133" i="1"/>
  <c r="Z133" i="1" s="1"/>
  <c r="E133" i="1"/>
  <c r="Q129" i="1"/>
  <c r="AA129" i="1" s="1"/>
  <c r="E129" i="1"/>
  <c r="Q64" i="1"/>
  <c r="AC64" i="1" s="1"/>
  <c r="E64" i="1"/>
  <c r="Q124" i="1"/>
  <c r="Y124" i="1" s="1"/>
  <c r="E124" i="1"/>
  <c r="Q117" i="1"/>
  <c r="Y117" i="1" s="1"/>
  <c r="E117" i="1"/>
  <c r="Q112" i="1"/>
  <c r="Y112" i="1" s="1"/>
  <c r="E112" i="1"/>
  <c r="Q81" i="1"/>
  <c r="V81" i="1" s="1"/>
  <c r="E81" i="1"/>
  <c r="Q32" i="1"/>
  <c r="Y32" i="1" s="1"/>
  <c r="E32" i="1"/>
  <c r="Q67" i="1"/>
  <c r="Y67" i="1" s="1"/>
  <c r="E67" i="1"/>
  <c r="Q66" i="1"/>
  <c r="U66" i="1" s="1"/>
  <c r="E66" i="1"/>
  <c r="Q21" i="1"/>
  <c r="AD21" i="1" s="1"/>
  <c r="E21" i="1"/>
  <c r="Q40" i="1"/>
  <c r="AA40" i="1" s="1"/>
  <c r="E40" i="1"/>
  <c r="Q118" i="1"/>
  <c r="AC118" i="1" s="1"/>
  <c r="E118" i="1"/>
  <c r="Q34" i="1"/>
  <c r="Y34" i="1" s="1"/>
  <c r="E34" i="1"/>
  <c r="Q51" i="1"/>
  <c r="Y51" i="1" s="1"/>
  <c r="E51" i="1"/>
  <c r="Q16" i="1"/>
  <c r="Y16" i="1" s="1"/>
  <c r="E16" i="1"/>
  <c r="Q15" i="1"/>
  <c r="V15" i="1" s="1"/>
  <c r="E15" i="1"/>
  <c r="Q31" i="1"/>
  <c r="Y31" i="1" s="1"/>
  <c r="E31" i="1"/>
  <c r="Q3" i="1"/>
  <c r="Y3" i="1" s="1"/>
  <c r="E3" i="1"/>
  <c r="Q87" i="1"/>
  <c r="AC87" i="1" s="1"/>
  <c r="E87" i="1"/>
  <c r="Q44" i="1"/>
  <c r="V44" i="1" s="1"/>
  <c r="E44" i="1"/>
  <c r="Q82" i="1"/>
  <c r="W82" i="1" s="1"/>
  <c r="E82" i="1"/>
  <c r="Q121" i="1"/>
  <c r="V121" i="1" s="1"/>
  <c r="E121" i="1"/>
  <c r="Q22" i="1"/>
  <c r="Y22" i="1" s="1"/>
  <c r="E22" i="1"/>
  <c r="Q52" i="1"/>
  <c r="Y52" i="1" s="1"/>
  <c r="E52" i="1"/>
  <c r="Q88" i="1"/>
  <c r="Y88" i="1" s="1"/>
  <c r="E88" i="1"/>
  <c r="Q20" i="1"/>
  <c r="V20" i="1" s="1"/>
  <c r="E20" i="1"/>
  <c r="Q57" i="1"/>
  <c r="Y57" i="1" s="1"/>
  <c r="E57" i="1"/>
  <c r="Q18" i="1"/>
  <c r="Y18" i="1" s="1"/>
  <c r="E18" i="1"/>
  <c r="Q39" i="1"/>
  <c r="AA39" i="1" s="1"/>
  <c r="E39" i="1"/>
  <c r="Q17" i="1"/>
  <c r="U17" i="1" s="1"/>
  <c r="E17" i="1"/>
  <c r="Q128" i="1"/>
  <c r="S128" i="1" s="1"/>
  <c r="E128" i="1"/>
  <c r="Q29" i="1"/>
  <c r="E29" i="1"/>
  <c r="Q76" i="1"/>
  <c r="Y76" i="1" s="1"/>
  <c r="E76" i="1"/>
  <c r="Q100" i="1"/>
  <c r="Y100" i="1" s="1"/>
  <c r="E100" i="1"/>
  <c r="Q6" i="1"/>
  <c r="Y6" i="1" s="1"/>
  <c r="E6" i="1"/>
  <c r="Q7" i="1"/>
  <c r="U7" i="1" s="1"/>
  <c r="E7" i="1"/>
  <c r="Q69" i="1"/>
  <c r="Y69" i="1" s="1"/>
  <c r="E69" i="1"/>
  <c r="Q70" i="1"/>
  <c r="Y70" i="1" s="1"/>
  <c r="E70" i="1"/>
  <c r="Q4" i="1"/>
  <c r="AD4" i="1" s="1"/>
  <c r="E4" i="1"/>
  <c r="Q33" i="1"/>
  <c r="E33" i="1"/>
  <c r="Q103" i="1"/>
  <c r="AB103" i="1" s="1"/>
  <c r="E103" i="1"/>
  <c r="R119" i="1" a="1"/>
  <c r="R119" i="1" s="1"/>
  <c r="R50" i="1" a="1"/>
  <c r="R50" i="1" s="1"/>
  <c r="S41" i="1"/>
  <c r="Y41" i="1"/>
  <c r="R127" i="1" a="1"/>
  <c r="R127" i="1" s="1"/>
  <c r="R27" i="1" a="1"/>
  <c r="R27" i="1" s="1"/>
  <c r="R125" i="1" a="1"/>
  <c r="R125" i="1" s="1"/>
  <c r="AA41" i="1"/>
  <c r="R61" i="1" a="1"/>
  <c r="R61" i="1" s="1"/>
  <c r="Z41" i="1"/>
  <c r="R80" i="1" a="1"/>
  <c r="R80" i="1" s="1"/>
  <c r="R59" i="1" a="1"/>
  <c r="R59" i="1" s="1"/>
  <c r="AA101" i="1"/>
  <c r="AB101" i="1"/>
  <c r="Z101" i="1"/>
  <c r="R120" i="1" a="1"/>
  <c r="R120" i="1" s="1"/>
  <c r="R62" i="1" a="1"/>
  <c r="R62" i="1" s="1"/>
  <c r="W90" i="1"/>
  <c r="V90" i="1"/>
  <c r="X90" i="1"/>
  <c r="W13" i="1"/>
  <c r="V13" i="1"/>
  <c r="X13" i="1"/>
  <c r="W74" i="1"/>
  <c r="V74" i="1"/>
  <c r="X74" i="1"/>
  <c r="W23" i="1"/>
  <c r="V23" i="1"/>
  <c r="X23" i="1"/>
  <c r="AC93" i="1"/>
  <c r="V93" i="1"/>
  <c r="X93" i="1"/>
  <c r="W93" i="1"/>
  <c r="W55" i="1"/>
  <c r="V55" i="1"/>
  <c r="X55" i="1"/>
  <c r="V116" i="1"/>
  <c r="X116" i="1"/>
  <c r="W116" i="1"/>
  <c r="Z42" i="1"/>
  <c r="V42" i="1"/>
  <c r="X42" i="1"/>
  <c r="W42" i="1"/>
  <c r="W96" i="1"/>
  <c r="X96" i="1"/>
  <c r="V96" i="1"/>
  <c r="W131" i="1"/>
  <c r="V65" i="1"/>
  <c r="X65" i="1"/>
  <c r="W65" i="1"/>
  <c r="W73" i="1"/>
  <c r="V73" i="1"/>
  <c r="X73" i="1"/>
  <c r="W98" i="1"/>
  <c r="V98" i="1"/>
  <c r="X98" i="1"/>
  <c r="W89" i="1"/>
  <c r="V89" i="1"/>
  <c r="X89" i="1"/>
  <c r="W54" i="1"/>
  <c r="V54" i="1"/>
  <c r="X54" i="1"/>
  <c r="AB92" i="1"/>
  <c r="X92" i="1"/>
  <c r="V92" i="1"/>
  <c r="W92" i="1"/>
  <c r="W36" i="1"/>
  <c r="V36" i="1"/>
  <c r="X36" i="1"/>
  <c r="AD104" i="1"/>
  <c r="V104" i="1"/>
  <c r="X104" i="1"/>
  <c r="W104" i="1"/>
  <c r="W95" i="1"/>
  <c r="V95" i="1"/>
  <c r="X95" i="1"/>
  <c r="W97" i="1"/>
  <c r="X97" i="1"/>
  <c r="V97" i="1"/>
  <c r="W47" i="1"/>
  <c r="X47" i="1"/>
  <c r="V47" i="1"/>
  <c r="V115" i="1"/>
  <c r="X115" i="1"/>
  <c r="W115" i="1"/>
  <c r="S78" i="1"/>
  <c r="V78" i="1"/>
  <c r="X78" i="1"/>
  <c r="W78" i="1"/>
  <c r="W72" i="1"/>
  <c r="V72" i="1"/>
  <c r="X72" i="1"/>
  <c r="V53" i="1"/>
  <c r="X53" i="1"/>
  <c r="W53" i="1"/>
  <c r="W75" i="1"/>
  <c r="V75" i="1"/>
  <c r="X75" i="1"/>
  <c r="V28" i="1"/>
  <c r="X28" i="1"/>
  <c r="W28" i="1"/>
  <c r="W48" i="1"/>
  <c r="X48" i="1"/>
  <c r="V48" i="1"/>
  <c r="W26" i="1"/>
  <c r="V26" i="1"/>
  <c r="X26" i="1"/>
  <c r="X113" i="1"/>
  <c r="V113" i="1"/>
  <c r="W113" i="1"/>
  <c r="W46" i="1"/>
  <c r="X46" i="1"/>
  <c r="V46" i="1"/>
  <c r="X109" i="1"/>
  <c r="V109" i="1"/>
  <c r="W109" i="1"/>
  <c r="U92" i="1"/>
  <c r="V86" i="1"/>
  <c r="X86" i="1"/>
  <c r="W86" i="1"/>
  <c r="V110" i="1"/>
  <c r="X110" i="1"/>
  <c r="W110" i="1"/>
  <c r="W58" i="1"/>
  <c r="X58" i="1"/>
  <c r="V58" i="1"/>
  <c r="W91" i="1"/>
  <c r="V91" i="1"/>
  <c r="X91" i="1"/>
  <c r="V77" i="1"/>
  <c r="X77" i="1"/>
  <c r="W77" i="1"/>
  <c r="T10" i="1"/>
  <c r="V10" i="1"/>
  <c r="X10" i="1"/>
  <c r="W10" i="1"/>
  <c r="W60" i="1"/>
  <c r="V60" i="1"/>
  <c r="X60" i="1"/>
  <c r="V70" i="1"/>
  <c r="W134" i="1"/>
  <c r="V134" i="1"/>
  <c r="X134" i="1"/>
  <c r="W123" i="1"/>
  <c r="V123" i="1"/>
  <c r="X123" i="1"/>
  <c r="V79" i="1"/>
  <c r="X79" i="1"/>
  <c r="W79" i="1"/>
  <c r="W71" i="1"/>
  <c r="X71" i="1"/>
  <c r="V71" i="1"/>
  <c r="V5" i="1"/>
  <c r="X5" i="1"/>
  <c r="W5" i="1"/>
  <c r="W94" i="1"/>
  <c r="V94" i="1"/>
  <c r="X94" i="1"/>
  <c r="S43" i="1"/>
  <c r="W43" i="1"/>
  <c r="V43" i="1"/>
  <c r="X43" i="1"/>
  <c r="W35" i="1"/>
  <c r="V35" i="1"/>
  <c r="X35" i="1"/>
  <c r="U101" i="1"/>
  <c r="X101" i="1"/>
  <c r="V101" i="1"/>
  <c r="W101" i="1"/>
  <c r="W106" i="1"/>
  <c r="V106" i="1"/>
  <c r="X106" i="1"/>
  <c r="W111" i="1"/>
  <c r="V111" i="1"/>
  <c r="X111" i="1"/>
  <c r="W8" i="1"/>
  <c r="X8" i="1"/>
  <c r="V8" i="1"/>
  <c r="W37" i="1"/>
  <c r="V37" i="1"/>
  <c r="X37" i="1"/>
  <c r="W56" i="1"/>
  <c r="X56" i="1"/>
  <c r="V56" i="1"/>
  <c r="X76" i="1"/>
  <c r="V63" i="1"/>
  <c r="X63" i="1"/>
  <c r="W63" i="1"/>
  <c r="X102" i="1"/>
  <c r="X49" i="1"/>
  <c r="X51" i="1"/>
  <c r="W51" i="1"/>
  <c r="W24" i="1"/>
  <c r="V24" i="1"/>
  <c r="X24" i="1"/>
  <c r="W38" i="1"/>
  <c r="X38" i="1"/>
  <c r="V38" i="1"/>
  <c r="W45" i="1"/>
  <c r="V45" i="1"/>
  <c r="X45" i="1"/>
  <c r="AD41" i="1"/>
  <c r="V41" i="1"/>
  <c r="X41" i="1"/>
  <c r="W41" i="1"/>
  <c r="U41" i="1"/>
  <c r="V11" i="1"/>
  <c r="X11" i="1"/>
  <c r="W11" i="1"/>
  <c r="W9" i="1"/>
  <c r="V9" i="1"/>
  <c r="X9" i="1"/>
  <c r="W25" i="1"/>
  <c r="V25" i="1"/>
  <c r="X25" i="1"/>
  <c r="AC92" i="1"/>
  <c r="AD92" i="1"/>
  <c r="AD101" i="1"/>
  <c r="AC41" i="1"/>
  <c r="AB41" i="1"/>
  <c r="S92" i="1"/>
  <c r="AA92" i="1"/>
  <c r="Z92" i="1"/>
  <c r="S101" i="1"/>
  <c r="T41" i="1"/>
  <c r="AB104" i="1"/>
  <c r="S104" i="1"/>
  <c r="AC104" i="1"/>
  <c r="AC101" i="1"/>
  <c r="T92" i="1"/>
  <c r="Z104" i="1"/>
  <c r="AA104" i="1"/>
  <c r="U104" i="1"/>
  <c r="T104" i="1"/>
  <c r="T101" i="1"/>
  <c r="T78" i="1"/>
  <c r="AB78" i="1"/>
  <c r="AA78" i="1"/>
  <c r="Z78" i="1"/>
  <c r="U79" i="1"/>
  <c r="AB43" i="1"/>
  <c r="T79" i="1"/>
  <c r="AB79" i="1"/>
  <c r="AA79" i="1"/>
  <c r="Z79" i="1"/>
  <c r="AD93" i="1"/>
  <c r="AD79" i="1"/>
  <c r="AC79" i="1"/>
  <c r="AA43" i="1"/>
  <c r="S79" i="1"/>
  <c r="Z43" i="1"/>
  <c r="S93" i="1"/>
  <c r="T93" i="1"/>
  <c r="AA93" i="1"/>
  <c r="AA42" i="1"/>
  <c r="Z93" i="1"/>
  <c r="AB93" i="1"/>
  <c r="U93" i="1"/>
  <c r="T43" i="1"/>
  <c r="AD102" i="1"/>
  <c r="AC37" i="1"/>
  <c r="AD37" i="1"/>
  <c r="AC74" i="1"/>
  <c r="AD74" i="1"/>
  <c r="AC10" i="1"/>
  <c r="AD10" i="1"/>
  <c r="AB10" i="1"/>
  <c r="AD72" i="1"/>
  <c r="AC72" i="1"/>
  <c r="AC94" i="1"/>
  <c r="AD94" i="1"/>
  <c r="AC23" i="1"/>
  <c r="AD23" i="1"/>
  <c r="AD34" i="1"/>
  <c r="AC115" i="1"/>
  <c r="AD115" i="1"/>
  <c r="AC116" i="1"/>
  <c r="AD116" i="1"/>
  <c r="AC75" i="1"/>
  <c r="AD75" i="1"/>
  <c r="AD18" i="1"/>
  <c r="AC89" i="1"/>
  <c r="AD89" i="1"/>
  <c r="AC73" i="1"/>
  <c r="AD73" i="1"/>
  <c r="AC26" i="1"/>
  <c r="AD26" i="1"/>
  <c r="AB49" i="1"/>
  <c r="AC58" i="1"/>
  <c r="AD58" i="1"/>
  <c r="AD28" i="1"/>
  <c r="AC28" i="1"/>
  <c r="AC123" i="1"/>
  <c r="AD123" i="1"/>
  <c r="AC13" i="1"/>
  <c r="AD13" i="1"/>
  <c r="AC91" i="1"/>
  <c r="AD91" i="1"/>
  <c r="AC54" i="1"/>
  <c r="AD54" i="1"/>
  <c r="AD48" i="1"/>
  <c r="AC48" i="1"/>
  <c r="AC134" i="1"/>
  <c r="AD134" i="1"/>
  <c r="AD12" i="1"/>
  <c r="AC71" i="1"/>
  <c r="AD71" i="1"/>
  <c r="AC24" i="1"/>
  <c r="AD24" i="1"/>
  <c r="AC36" i="1"/>
  <c r="AD36" i="1"/>
  <c r="AC38" i="1"/>
  <c r="AD38" i="1"/>
  <c r="AD109" i="1"/>
  <c r="AC109" i="1"/>
  <c r="AA10" i="1"/>
  <c r="AC45" i="1"/>
  <c r="AD45" i="1"/>
  <c r="AD106" i="1"/>
  <c r="AC106" i="1"/>
  <c r="AD63" i="1"/>
  <c r="AC63" i="1"/>
  <c r="Z10" i="1"/>
  <c r="AC8" i="1"/>
  <c r="AD8" i="1"/>
  <c r="AD11" i="1"/>
  <c r="AC11" i="1"/>
  <c r="AC97" i="1"/>
  <c r="AD97" i="1"/>
  <c r="AC96" i="1"/>
  <c r="AD96" i="1"/>
  <c r="AC55" i="1"/>
  <c r="AD55" i="1"/>
  <c r="AC35" i="1"/>
  <c r="AD35" i="1"/>
  <c r="AD60" i="1"/>
  <c r="AC60" i="1"/>
  <c r="AD77" i="1"/>
  <c r="AC77" i="1"/>
  <c r="AD43" i="1"/>
  <c r="AC43" i="1"/>
  <c r="AC65" i="1"/>
  <c r="AD65" i="1"/>
  <c r="AC111" i="1"/>
  <c r="AD111" i="1"/>
  <c r="U43" i="1"/>
  <c r="U10" i="1"/>
  <c r="AD81" i="1"/>
  <c r="AC81" i="1"/>
  <c r="S10" i="1"/>
  <c r="AC46" i="1"/>
  <c r="AD46" i="1"/>
  <c r="AD110" i="1"/>
  <c r="AC110" i="1"/>
  <c r="AC98" i="1"/>
  <c r="AD98" i="1"/>
  <c r="AC56" i="1"/>
  <c r="AD56" i="1"/>
  <c r="AC9" i="1"/>
  <c r="AD9" i="1"/>
  <c r="AD69" i="1"/>
  <c r="AC90" i="1"/>
  <c r="AD90" i="1"/>
  <c r="AD113" i="1"/>
  <c r="AC113" i="1"/>
  <c r="AC95" i="1"/>
  <c r="AD95" i="1"/>
  <c r="AC25" i="1"/>
  <c r="AD25" i="1"/>
  <c r="AD5" i="1"/>
  <c r="AC5" i="1"/>
  <c r="AC100" i="1"/>
  <c r="AD78" i="1"/>
  <c r="AC78" i="1"/>
  <c r="AC47" i="1"/>
  <c r="AD47" i="1"/>
  <c r="AC86" i="1"/>
  <c r="AD86" i="1"/>
  <c r="AD53" i="1"/>
  <c r="AC53" i="1"/>
  <c r="U78" i="1"/>
  <c r="AD42" i="1"/>
  <c r="T42" i="1"/>
  <c r="AB42" i="1"/>
  <c r="U42" i="1"/>
  <c r="AC42" i="1"/>
  <c r="S42" i="1"/>
  <c r="U39" i="1"/>
  <c r="S16" i="1"/>
  <c r="U112" i="1"/>
  <c r="T107" i="1"/>
  <c r="U133" i="1"/>
  <c r="S35" i="1"/>
  <c r="T35" i="1"/>
  <c r="U35" i="1"/>
  <c r="Z35" i="1"/>
  <c r="AA35" i="1"/>
  <c r="AB35" i="1"/>
  <c r="T18" i="1"/>
  <c r="T116" i="1"/>
  <c r="U116" i="1"/>
  <c r="AA116" i="1"/>
  <c r="Z116" i="1"/>
  <c r="S116" i="1"/>
  <c r="AB116" i="1"/>
  <c r="S46" i="1"/>
  <c r="T46" i="1"/>
  <c r="U46" i="1"/>
  <c r="AB46" i="1"/>
  <c r="Z46" i="1"/>
  <c r="AA46" i="1"/>
  <c r="T110" i="1"/>
  <c r="U110" i="1"/>
  <c r="AA110" i="1"/>
  <c r="Z110" i="1"/>
  <c r="AB110" i="1"/>
  <c r="S110" i="1"/>
  <c r="Z74" i="1"/>
  <c r="AA74" i="1"/>
  <c r="AB74" i="1"/>
  <c r="S74" i="1"/>
  <c r="T74" i="1"/>
  <c r="U74" i="1"/>
  <c r="S56" i="1"/>
  <c r="T56" i="1"/>
  <c r="U56" i="1"/>
  <c r="Z56" i="1"/>
  <c r="AA56" i="1"/>
  <c r="AB56" i="1"/>
  <c r="Z121" i="1"/>
  <c r="AB67" i="1"/>
  <c r="Z98" i="1"/>
  <c r="AA98" i="1"/>
  <c r="AB98" i="1"/>
  <c r="T98" i="1"/>
  <c r="U98" i="1"/>
  <c r="S98" i="1"/>
  <c r="S97" i="1"/>
  <c r="T97" i="1"/>
  <c r="U97" i="1"/>
  <c r="Z97" i="1"/>
  <c r="AA97" i="1"/>
  <c r="AB97" i="1"/>
  <c r="S9" i="1"/>
  <c r="T9" i="1"/>
  <c r="U9" i="1"/>
  <c r="Z9" i="1"/>
  <c r="AA9" i="1"/>
  <c r="AB9" i="1"/>
  <c r="T76" i="1"/>
  <c r="U69" i="1"/>
  <c r="T90" i="1"/>
  <c r="U90" i="1"/>
  <c r="Z90" i="1"/>
  <c r="AA90" i="1"/>
  <c r="AB90" i="1"/>
  <c r="S90" i="1"/>
  <c r="Z95" i="1"/>
  <c r="AA95" i="1"/>
  <c r="AB95" i="1"/>
  <c r="U95" i="1"/>
  <c r="S95" i="1"/>
  <c r="T95" i="1"/>
  <c r="S25" i="1"/>
  <c r="T25" i="1"/>
  <c r="U25" i="1"/>
  <c r="Z25" i="1"/>
  <c r="AA25" i="1"/>
  <c r="AB25" i="1"/>
  <c r="S5" i="1"/>
  <c r="Z5" i="1"/>
  <c r="AA5" i="1"/>
  <c r="AB5" i="1"/>
  <c r="T5" i="1"/>
  <c r="U5" i="1"/>
  <c r="S113" i="1"/>
  <c r="T113" i="1"/>
  <c r="U113" i="1"/>
  <c r="Z113" i="1"/>
  <c r="AA113" i="1"/>
  <c r="AB113" i="1"/>
  <c r="T103" i="1"/>
  <c r="AA12" i="1"/>
  <c r="AB12" i="1"/>
  <c r="S47" i="1"/>
  <c r="T47" i="1"/>
  <c r="U47" i="1"/>
  <c r="Z47" i="1"/>
  <c r="AA47" i="1"/>
  <c r="AB47" i="1"/>
  <c r="U86" i="1"/>
  <c r="S86" i="1"/>
  <c r="T86" i="1"/>
  <c r="Z86" i="1"/>
  <c r="AA86" i="1"/>
  <c r="AB86" i="1"/>
  <c r="AB53" i="1"/>
  <c r="S53" i="1"/>
  <c r="U53" i="1"/>
  <c r="Z53" i="1"/>
  <c r="AA53" i="1"/>
  <c r="T53" i="1"/>
  <c r="AA100" i="1"/>
  <c r="T100" i="1"/>
  <c r="AA58" i="1"/>
  <c r="AB58" i="1"/>
  <c r="Z58" i="1"/>
  <c r="S58" i="1"/>
  <c r="T58" i="1"/>
  <c r="U58" i="1"/>
  <c r="Z28" i="1"/>
  <c r="AA28" i="1"/>
  <c r="AB28" i="1"/>
  <c r="U28" i="1"/>
  <c r="S28" i="1"/>
  <c r="T28" i="1"/>
  <c r="S123" i="1"/>
  <c r="T123" i="1"/>
  <c r="U123" i="1"/>
  <c r="Z123" i="1"/>
  <c r="AA123" i="1"/>
  <c r="AB123" i="1"/>
  <c r="AA72" i="1"/>
  <c r="AB72" i="1"/>
  <c r="T72" i="1"/>
  <c r="U72" i="1"/>
  <c r="Z72" i="1"/>
  <c r="S72" i="1"/>
  <c r="Z75" i="1"/>
  <c r="AA75" i="1"/>
  <c r="AB75" i="1"/>
  <c r="T75" i="1"/>
  <c r="S75" i="1"/>
  <c r="U75" i="1"/>
  <c r="S94" i="1"/>
  <c r="T94" i="1"/>
  <c r="Z94" i="1"/>
  <c r="U94" i="1"/>
  <c r="AA94" i="1"/>
  <c r="AB94" i="1"/>
  <c r="AA91" i="1"/>
  <c r="AB91" i="1"/>
  <c r="Z91" i="1"/>
  <c r="S91" i="1"/>
  <c r="T91" i="1"/>
  <c r="U91" i="1"/>
  <c r="U13" i="1"/>
  <c r="Z13" i="1"/>
  <c r="AA13" i="1"/>
  <c r="AB13" i="1"/>
  <c r="S13" i="1"/>
  <c r="T13" i="1"/>
  <c r="S11" i="1"/>
  <c r="T11" i="1"/>
  <c r="U11" i="1"/>
  <c r="AB11" i="1"/>
  <c r="Z11" i="1"/>
  <c r="AA11" i="1"/>
  <c r="AA96" i="1"/>
  <c r="AB96" i="1"/>
  <c r="S96" i="1"/>
  <c r="T96" i="1"/>
  <c r="U96" i="1"/>
  <c r="Z96" i="1"/>
  <c r="S34" i="1"/>
  <c r="AB23" i="1"/>
  <c r="U23" i="1"/>
  <c r="S23" i="1"/>
  <c r="T23" i="1"/>
  <c r="Z23" i="1"/>
  <c r="AA23" i="1"/>
  <c r="S54" i="1"/>
  <c r="T54" i="1"/>
  <c r="U54" i="1"/>
  <c r="Z54" i="1"/>
  <c r="AA54" i="1"/>
  <c r="AB54" i="1"/>
  <c r="Z55" i="1"/>
  <c r="AA55" i="1"/>
  <c r="AB55" i="1"/>
  <c r="S55" i="1"/>
  <c r="T55" i="1"/>
  <c r="U55" i="1"/>
  <c r="U115" i="1"/>
  <c r="S115" i="1"/>
  <c r="T115" i="1"/>
  <c r="Z115" i="1"/>
  <c r="AA115" i="1"/>
  <c r="AB115" i="1"/>
  <c r="S117" i="1"/>
  <c r="S73" i="1"/>
  <c r="T73" i="1"/>
  <c r="U73" i="1"/>
  <c r="Z73" i="1"/>
  <c r="AA73" i="1"/>
  <c r="AB73" i="1"/>
  <c r="AB24" i="1"/>
  <c r="S24" i="1"/>
  <c r="T24" i="1"/>
  <c r="U24" i="1"/>
  <c r="Z24" i="1"/>
  <c r="AA24" i="1"/>
  <c r="S65" i="1"/>
  <c r="T65" i="1"/>
  <c r="U65" i="1"/>
  <c r="Z65" i="1"/>
  <c r="AA65" i="1"/>
  <c r="AB65" i="1"/>
  <c r="U38" i="1"/>
  <c r="S38" i="1"/>
  <c r="T38" i="1"/>
  <c r="AB38" i="1"/>
  <c r="Z38" i="1"/>
  <c r="AA38" i="1"/>
  <c r="S109" i="1"/>
  <c r="AB109" i="1"/>
  <c r="T109" i="1"/>
  <c r="U109" i="1"/>
  <c r="Z109" i="1"/>
  <c r="AA109" i="1"/>
  <c r="U106" i="1"/>
  <c r="S106" i="1"/>
  <c r="T106" i="1"/>
  <c r="Z106" i="1"/>
  <c r="AA106" i="1"/>
  <c r="AB106" i="1"/>
  <c r="Z63" i="1"/>
  <c r="AA63" i="1"/>
  <c r="AB63" i="1"/>
  <c r="S63" i="1"/>
  <c r="T63" i="1"/>
  <c r="U63" i="1"/>
  <c r="S8" i="1"/>
  <c r="T8" i="1"/>
  <c r="U8" i="1"/>
  <c r="Z8" i="1"/>
  <c r="AA8" i="1"/>
  <c r="AB8" i="1"/>
  <c r="AA48" i="1"/>
  <c r="AB48" i="1"/>
  <c r="Z48" i="1"/>
  <c r="T48" i="1"/>
  <c r="U48" i="1"/>
  <c r="S48" i="1"/>
  <c r="S134" i="1"/>
  <c r="T134" i="1"/>
  <c r="U134" i="1"/>
  <c r="AB134" i="1"/>
  <c r="Z134" i="1"/>
  <c r="AA134" i="1"/>
  <c r="AA60" i="1"/>
  <c r="AB60" i="1"/>
  <c r="S60" i="1"/>
  <c r="T60" i="1"/>
  <c r="U60" i="1"/>
  <c r="Z60" i="1"/>
  <c r="S89" i="1"/>
  <c r="T89" i="1"/>
  <c r="U89" i="1"/>
  <c r="Z89" i="1"/>
  <c r="AA89" i="1"/>
  <c r="AB89" i="1"/>
  <c r="AB71" i="1"/>
  <c r="Z71" i="1"/>
  <c r="AA71" i="1"/>
  <c r="S71" i="1"/>
  <c r="T71" i="1"/>
  <c r="U71" i="1"/>
  <c r="Z77" i="1"/>
  <c r="AA77" i="1"/>
  <c r="AB77" i="1"/>
  <c r="T77" i="1"/>
  <c r="U77" i="1"/>
  <c r="S77" i="1"/>
  <c r="S26" i="1"/>
  <c r="T26" i="1"/>
  <c r="U26" i="1"/>
  <c r="Z26" i="1"/>
  <c r="AB26" i="1"/>
  <c r="AA26" i="1"/>
  <c r="AB36" i="1"/>
  <c r="T36" i="1"/>
  <c r="U36" i="1"/>
  <c r="AA36" i="1"/>
  <c r="S36" i="1"/>
  <c r="Z36" i="1"/>
  <c r="Z99" i="1"/>
  <c r="AA99" i="1"/>
  <c r="AB99" i="1"/>
  <c r="AB45" i="1"/>
  <c r="AA45" i="1"/>
  <c r="S45" i="1"/>
  <c r="T45" i="1"/>
  <c r="U45" i="1"/>
  <c r="Z45" i="1"/>
  <c r="AB111" i="1"/>
  <c r="Z111" i="1"/>
  <c r="AA111" i="1"/>
  <c r="S111" i="1"/>
  <c r="T111" i="1"/>
  <c r="U111" i="1"/>
  <c r="U68" i="1"/>
  <c r="Z51" i="1"/>
  <c r="S37" i="1"/>
  <c r="T37" i="1"/>
  <c r="U37" i="1"/>
  <c r="Z37" i="1"/>
  <c r="AA37" i="1"/>
  <c r="AB37" i="1"/>
  <c r="AA31" i="1"/>
  <c r="Z31" i="1"/>
  <c r="AB31" i="1"/>
  <c r="U31" i="1" l="1"/>
  <c r="Z131" i="1"/>
  <c r="T69" i="1"/>
  <c r="S76" i="1"/>
  <c r="Z88" i="1"/>
  <c r="T39" i="1"/>
  <c r="AC76" i="1"/>
  <c r="AA49" i="1"/>
  <c r="AC34" i="1"/>
  <c r="AD129" i="1"/>
  <c r="W49" i="1"/>
  <c r="V76" i="1"/>
  <c r="X88" i="1"/>
  <c r="T31" i="1"/>
  <c r="AB69" i="1"/>
  <c r="AB76" i="1"/>
  <c r="R76" i="1" s="1" a="1"/>
  <c r="R76" i="1" s="1"/>
  <c r="AA66" i="1"/>
  <c r="S88" i="1"/>
  <c r="AC49" i="1"/>
  <c r="AD76" i="1"/>
  <c r="AD88" i="1"/>
  <c r="AC103" i="1"/>
  <c r="Z49" i="1"/>
  <c r="V88" i="1"/>
  <c r="V34" i="1"/>
  <c r="AB34" i="1"/>
  <c r="U34" i="1"/>
  <c r="AA69" i="1"/>
  <c r="AA76" i="1"/>
  <c r="T66" i="1"/>
  <c r="U88" i="1"/>
  <c r="AD49" i="1"/>
  <c r="T49" i="1"/>
  <c r="AD103" i="1"/>
  <c r="X34" i="1"/>
  <c r="AA131" i="1"/>
  <c r="T131" i="1"/>
  <c r="U99" i="1"/>
  <c r="T34" i="1"/>
  <c r="T108" i="1"/>
  <c r="S66" i="1"/>
  <c r="AB112" i="1"/>
  <c r="S49" i="1"/>
  <c r="AC131" i="1"/>
  <c r="W69" i="1"/>
  <c r="W99" i="1"/>
  <c r="W34" i="1"/>
  <c r="AB131" i="1"/>
  <c r="S131" i="1"/>
  <c r="S99" i="1"/>
  <c r="AA34" i="1"/>
  <c r="Z66" i="1"/>
  <c r="AA112" i="1"/>
  <c r="Z39" i="1"/>
  <c r="AD131" i="1"/>
  <c r="V69" i="1"/>
  <c r="X99" i="1"/>
  <c r="Z76" i="1"/>
  <c r="S112" i="1"/>
  <c r="AB39" i="1"/>
  <c r="AD39" i="1"/>
  <c r="AC99" i="1"/>
  <c r="U49" i="1"/>
  <c r="X69" i="1"/>
  <c r="W31" i="1"/>
  <c r="V99" i="1"/>
  <c r="Z34" i="1"/>
  <c r="S69" i="1"/>
  <c r="U76" i="1"/>
  <c r="Z112" i="1"/>
  <c r="AC69" i="1"/>
  <c r="AD99" i="1"/>
  <c r="V49" i="1"/>
  <c r="W76" i="1"/>
  <c r="V31" i="1"/>
  <c r="T124" i="1"/>
  <c r="Z22" i="1"/>
  <c r="AD84" i="1"/>
  <c r="V102" i="1"/>
  <c r="T16" i="1"/>
  <c r="V124" i="1"/>
  <c r="AA32" i="1"/>
  <c r="T4" i="1"/>
  <c r="S84" i="1"/>
  <c r="S6" i="1"/>
  <c r="AA83" i="1"/>
  <c r="T85" i="1"/>
  <c r="U6" i="1"/>
  <c r="AC2" i="1"/>
  <c r="X16" i="1"/>
  <c r="AB87" i="1"/>
  <c r="AD22" i="1"/>
  <c r="V83" i="1"/>
  <c r="AB70" i="1"/>
  <c r="W68" i="1"/>
  <c r="U81" i="1"/>
  <c r="Z20" i="1"/>
  <c r="AA70" i="1"/>
  <c r="AD107" i="1"/>
  <c r="X100" i="1"/>
  <c r="W12" i="1"/>
  <c r="X68" i="1"/>
  <c r="S121" i="1"/>
  <c r="AC107" i="1"/>
  <c r="W100" i="1"/>
  <c r="T81" i="1"/>
  <c r="S102" i="1"/>
  <c r="Z70" i="1"/>
  <c r="AC3" i="1"/>
  <c r="V100" i="1"/>
  <c r="X12" i="1"/>
  <c r="V68" i="1"/>
  <c r="Z100" i="1"/>
  <c r="AA102" i="1"/>
  <c r="U3" i="1"/>
  <c r="U12" i="1"/>
  <c r="T17" i="1"/>
  <c r="AC21" i="1"/>
  <c r="AD3" i="1"/>
  <c r="AC51" i="1"/>
  <c r="AD100" i="1"/>
  <c r="U51" i="1"/>
  <c r="S51" i="1"/>
  <c r="S3" i="1"/>
  <c r="S100" i="1"/>
  <c r="T12" i="1"/>
  <c r="AD51" i="1"/>
  <c r="W3" i="1"/>
  <c r="V51" i="1"/>
  <c r="S81" i="1"/>
  <c r="T51" i="1"/>
  <c r="AA51" i="1"/>
  <c r="T3" i="1"/>
  <c r="U100" i="1"/>
  <c r="S12" i="1"/>
  <c r="AC102" i="1"/>
  <c r="W102" i="1"/>
  <c r="X70" i="1"/>
  <c r="V3" i="1"/>
  <c r="V118" i="1"/>
  <c r="AC105" i="1"/>
  <c r="AA114" i="1"/>
  <c r="W105" i="1"/>
  <c r="U114" i="1"/>
  <c r="T105" i="1"/>
  <c r="X67" i="1"/>
  <c r="Z105" i="1"/>
  <c r="T15" i="1"/>
  <c r="W133" i="1"/>
  <c r="W117" i="1"/>
  <c r="AA67" i="1"/>
  <c r="U14" i="1"/>
  <c r="AC117" i="1"/>
  <c r="U117" i="1"/>
  <c r="AB52" i="1"/>
  <c r="T30" i="1"/>
  <c r="U105" i="1"/>
  <c r="X117" i="1"/>
  <c r="T117" i="1"/>
  <c r="AB7" i="1"/>
  <c r="AA52" i="1"/>
  <c r="T67" i="1"/>
  <c r="S133" i="1"/>
  <c r="AC18" i="1"/>
  <c r="AD52" i="1"/>
  <c r="X114" i="1"/>
  <c r="W84" i="1"/>
  <c r="V57" i="1"/>
  <c r="U124" i="1"/>
  <c r="AA4" i="1"/>
  <c r="AB6" i="1"/>
  <c r="AB19" i="1"/>
  <c r="Z83" i="1"/>
  <c r="Z117" i="1"/>
  <c r="U52" i="1"/>
  <c r="AB40" i="1"/>
  <c r="AA118" i="1"/>
  <c r="Z114" i="1"/>
  <c r="Z85" i="1"/>
  <c r="S67" i="1"/>
  <c r="T84" i="1"/>
  <c r="S18" i="1"/>
  <c r="S105" i="1"/>
  <c r="U22" i="1"/>
  <c r="U16" i="1"/>
  <c r="S15" i="1"/>
  <c r="AC84" i="1"/>
  <c r="V16" i="1"/>
  <c r="W7" i="1"/>
  <c r="V105" i="1"/>
  <c r="V84" i="1"/>
  <c r="W118" i="1"/>
  <c r="V67" i="1"/>
  <c r="V114" i="1"/>
  <c r="W83" i="1"/>
  <c r="Z32" i="1"/>
  <c r="AB57" i="1"/>
  <c r="T6" i="1"/>
  <c r="S85" i="1"/>
  <c r="AA84" i="1"/>
  <c r="S87" i="1"/>
  <c r="AC22" i="1"/>
  <c r="W16" i="1"/>
  <c r="X83" i="1"/>
  <c r="W22" i="1"/>
  <c r="AB124" i="1"/>
  <c r="U32" i="1"/>
  <c r="AA57" i="1"/>
  <c r="U83" i="1"/>
  <c r="Z52" i="1"/>
  <c r="Z67" i="1"/>
  <c r="AB84" i="1"/>
  <c r="T22" i="1"/>
  <c r="AA87" i="1"/>
  <c r="AC16" i="1"/>
  <c r="AD85" i="1"/>
  <c r="AC83" i="1"/>
  <c r="AD117" i="1"/>
  <c r="AC124" i="1"/>
  <c r="X18" i="1"/>
  <c r="W124" i="1"/>
  <c r="V117" i="1"/>
  <c r="X22" i="1"/>
  <c r="T83" i="1"/>
  <c r="T52" i="1"/>
  <c r="Z84" i="1"/>
  <c r="S22" i="1"/>
  <c r="Z87" i="1"/>
  <c r="AA15" i="1"/>
  <c r="AC67" i="1"/>
  <c r="AD32" i="1"/>
  <c r="AC85" i="1"/>
  <c r="AD83" i="1"/>
  <c r="AC57" i="1"/>
  <c r="W18" i="1"/>
  <c r="W32" i="1"/>
  <c r="W85" i="1"/>
  <c r="X40" i="1"/>
  <c r="X4" i="1"/>
  <c r="V22" i="1"/>
  <c r="AA124" i="1"/>
  <c r="T32" i="1"/>
  <c r="T57" i="1"/>
  <c r="Z124" i="1"/>
  <c r="S32" i="1"/>
  <c r="S57" i="1"/>
  <c r="S83" i="1"/>
  <c r="AB117" i="1"/>
  <c r="S52" i="1"/>
  <c r="AA30" i="1"/>
  <c r="S114" i="1"/>
  <c r="AB22" i="1"/>
  <c r="U87" i="1"/>
  <c r="Z15" i="1"/>
  <c r="AD67" i="1"/>
  <c r="AC4" i="1"/>
  <c r="AC114" i="1"/>
  <c r="AD57" i="1"/>
  <c r="AD87" i="1"/>
  <c r="X6" i="1"/>
  <c r="V32" i="1"/>
  <c r="X85" i="1"/>
  <c r="V40" i="1"/>
  <c r="V4" i="1"/>
  <c r="W52" i="1"/>
  <c r="S124" i="1"/>
  <c r="AD124" i="1"/>
  <c r="X124" i="1"/>
  <c r="AB32" i="1"/>
  <c r="U57" i="1"/>
  <c r="AB83" i="1"/>
  <c r="AA117" i="1"/>
  <c r="Z30" i="1"/>
  <c r="AB114" i="1"/>
  <c r="U67" i="1"/>
  <c r="U18" i="1"/>
  <c r="AA105" i="1"/>
  <c r="AA22" i="1"/>
  <c r="T87" i="1"/>
  <c r="U15" i="1"/>
  <c r="AD114" i="1"/>
  <c r="AD105" i="1"/>
  <c r="V6" i="1"/>
  <c r="W30" i="1"/>
  <c r="X32" i="1"/>
  <c r="V85" i="1"/>
  <c r="X118" i="1"/>
  <c r="W114" i="1"/>
  <c r="Y14" i="1"/>
  <c r="X14" i="1"/>
  <c r="W14" i="1"/>
  <c r="AC14" i="1"/>
  <c r="AB14" i="1"/>
  <c r="Z14" i="1"/>
  <c r="AA14" i="1"/>
  <c r="S14" i="1"/>
  <c r="Y2" i="1"/>
  <c r="Z2" i="1"/>
  <c r="U2" i="1"/>
  <c r="T2" i="1"/>
  <c r="S2" i="1"/>
  <c r="AA103" i="1"/>
  <c r="Y17" i="1"/>
  <c r="W17" i="1"/>
  <c r="X17" i="1"/>
  <c r="AB17" i="1"/>
  <c r="V17" i="1"/>
  <c r="AA17" i="1"/>
  <c r="Z17" i="1"/>
  <c r="S17" i="1"/>
  <c r="AD17" i="1"/>
  <c r="Y107" i="1"/>
  <c r="AA107" i="1"/>
  <c r="AB107" i="1"/>
  <c r="Z107" i="1"/>
  <c r="S107" i="1"/>
  <c r="W107" i="1"/>
  <c r="X107" i="1"/>
  <c r="V107" i="1"/>
  <c r="AB129" i="1"/>
  <c r="AD64" i="1"/>
  <c r="X129" i="1"/>
  <c r="X103" i="1"/>
  <c r="U103" i="1"/>
  <c r="AC68" i="1"/>
  <c r="V129" i="1"/>
  <c r="Y4" i="1"/>
  <c r="Z4" i="1"/>
  <c r="U4" i="1"/>
  <c r="AB4" i="1"/>
  <c r="S4" i="1"/>
  <c r="Y87" i="1"/>
  <c r="V87" i="1"/>
  <c r="W87" i="1"/>
  <c r="X87" i="1"/>
  <c r="Y66" i="1"/>
  <c r="AB66" i="1"/>
  <c r="V66" i="1"/>
  <c r="X66" i="1"/>
  <c r="W66" i="1"/>
  <c r="AD66" i="1"/>
  <c r="AC66" i="1"/>
  <c r="W20" i="1"/>
  <c r="Y29" i="1"/>
  <c r="T29" i="1"/>
  <c r="U29" i="1"/>
  <c r="Z29" i="1"/>
  <c r="S29" i="1"/>
  <c r="AD29" i="1"/>
  <c r="AC29" i="1"/>
  <c r="Y128" i="1"/>
  <c r="AD128" i="1"/>
  <c r="AC128" i="1"/>
  <c r="V128" i="1"/>
  <c r="T128" i="1"/>
  <c r="X128" i="1"/>
  <c r="U128" i="1"/>
  <c r="W128" i="1"/>
  <c r="AA128" i="1"/>
  <c r="AB128" i="1"/>
  <c r="Y82" i="1"/>
  <c r="AD82" i="1"/>
  <c r="AC82" i="1"/>
  <c r="S82" i="1"/>
  <c r="T82" i="1"/>
  <c r="Y40" i="1"/>
  <c r="AD40" i="1"/>
  <c r="W103" i="1"/>
  <c r="Z103" i="1"/>
  <c r="V103" i="1"/>
  <c r="X82" i="1"/>
  <c r="Y33" i="1"/>
  <c r="S33" i="1"/>
  <c r="T33" i="1"/>
  <c r="AD33" i="1"/>
  <c r="AB33" i="1"/>
  <c r="AC33" i="1"/>
  <c r="Z33" i="1"/>
  <c r="Y44" i="1"/>
  <c r="AD44" i="1"/>
  <c r="T44" i="1"/>
  <c r="AA44" i="1"/>
  <c r="Z44" i="1"/>
  <c r="U44" i="1"/>
  <c r="AB44" i="1"/>
  <c r="W44" i="1"/>
  <c r="X44" i="1"/>
  <c r="Y133" i="1"/>
  <c r="AC133" i="1"/>
  <c r="AD133" i="1"/>
  <c r="Z40" i="1"/>
  <c r="Y39" i="1"/>
  <c r="AC39" i="1"/>
  <c r="V39" i="1"/>
  <c r="X39" i="1"/>
  <c r="W39" i="1"/>
  <c r="Y19" i="1"/>
  <c r="T19" i="1"/>
  <c r="U19" i="1"/>
  <c r="S19" i="1"/>
  <c r="Z19" i="1"/>
  <c r="W19" i="1"/>
  <c r="V19" i="1"/>
  <c r="AC19" i="1"/>
  <c r="AD19" i="1"/>
  <c r="U30" i="1"/>
  <c r="T40" i="1"/>
  <c r="Z82" i="1"/>
  <c r="AA2" i="1"/>
  <c r="AC7" i="1"/>
  <c r="X20" i="1"/>
  <c r="Y118" i="1"/>
  <c r="AB118" i="1"/>
  <c r="T118" i="1"/>
  <c r="U118" i="1"/>
  <c r="Z118" i="1"/>
  <c r="S118" i="1"/>
  <c r="Y103" i="1"/>
  <c r="S103" i="1"/>
  <c r="Y129" i="1"/>
  <c r="AC129" i="1"/>
  <c r="U129" i="1"/>
  <c r="Z129" i="1"/>
  <c r="S129" i="1"/>
  <c r="T129" i="1"/>
  <c r="W129" i="1"/>
  <c r="Y21" i="1"/>
  <c r="AA21" i="1"/>
  <c r="AB21" i="1"/>
  <c r="S21" i="1"/>
  <c r="U21" i="1"/>
  <c r="T21" i="1"/>
  <c r="V21" i="1"/>
  <c r="X21" i="1"/>
  <c r="W21" i="1"/>
  <c r="Z128" i="1"/>
  <c r="AD118" i="1"/>
  <c r="V82" i="1"/>
  <c r="Y108" i="1"/>
  <c r="AB108" i="1"/>
  <c r="Z108" i="1"/>
  <c r="AA108" i="1"/>
  <c r="U108" i="1"/>
  <c r="V108" i="1"/>
  <c r="X108" i="1"/>
  <c r="W108" i="1"/>
  <c r="AD108" i="1"/>
  <c r="AC108" i="1"/>
  <c r="U40" i="1"/>
  <c r="S40" i="1"/>
  <c r="AB82" i="1"/>
  <c r="AB29" i="1"/>
  <c r="AB2" i="1"/>
  <c r="S44" i="1"/>
  <c r="AC17" i="1"/>
  <c r="AC40" i="1"/>
  <c r="V14" i="1"/>
  <c r="Y64" i="1"/>
  <c r="AB64" i="1"/>
  <c r="S64" i="1"/>
  <c r="Z64" i="1"/>
  <c r="T64" i="1"/>
  <c r="V64" i="1"/>
  <c r="U64" i="1"/>
  <c r="W2" i="1"/>
  <c r="AB133" i="1"/>
  <c r="W64" i="1"/>
  <c r="X133" i="1"/>
  <c r="X2" i="1"/>
  <c r="W33" i="1"/>
  <c r="W29" i="1"/>
  <c r="Y7" i="1"/>
  <c r="V7" i="1"/>
  <c r="X7" i="1"/>
  <c r="S7" i="1"/>
  <c r="Z7" i="1"/>
  <c r="AA7" i="1"/>
  <c r="T7" i="1"/>
  <c r="AD7" i="1"/>
  <c r="Y20" i="1"/>
  <c r="AA20" i="1"/>
  <c r="U20" i="1"/>
  <c r="T20" i="1"/>
  <c r="AB20" i="1"/>
  <c r="S20" i="1"/>
  <c r="Y15" i="1"/>
  <c r="AB15" i="1"/>
  <c r="W15" i="1"/>
  <c r="X15" i="1"/>
  <c r="AC15" i="1"/>
  <c r="AD15" i="1"/>
  <c r="Y81" i="1"/>
  <c r="AA81" i="1"/>
  <c r="AB81" i="1"/>
  <c r="Z81" i="1"/>
  <c r="X81" i="1"/>
  <c r="W81" i="1"/>
  <c r="Y30" i="1"/>
  <c r="AD30" i="1"/>
  <c r="AB30" i="1"/>
  <c r="AC30" i="1"/>
  <c r="X30" i="1"/>
  <c r="V30" i="1"/>
  <c r="Y68" i="1"/>
  <c r="Z68" i="1"/>
  <c r="AB68" i="1"/>
  <c r="AA68" i="1"/>
  <c r="S68" i="1"/>
  <c r="T68" i="1"/>
  <c r="AA33" i="1"/>
  <c r="Z21" i="1"/>
  <c r="T133" i="1"/>
  <c r="AD14" i="1"/>
  <c r="AC20" i="1"/>
  <c r="X64" i="1"/>
  <c r="V133" i="1"/>
  <c r="V2" i="1"/>
  <c r="V33" i="1"/>
  <c r="V29" i="1"/>
  <c r="AA19" i="1"/>
  <c r="U33" i="1"/>
  <c r="AA133" i="1"/>
  <c r="S39" i="1"/>
  <c r="AC44" i="1"/>
  <c r="AD20" i="1"/>
  <c r="X33" i="1"/>
  <c r="X29" i="1"/>
  <c r="Y121" i="1"/>
  <c r="AC121" i="1"/>
  <c r="W121" i="1"/>
  <c r="AD121" i="1"/>
  <c r="X121" i="1"/>
  <c r="T121" i="1"/>
  <c r="U121" i="1"/>
  <c r="AA121" i="1"/>
  <c r="AB121" i="1"/>
  <c r="AA82" i="1"/>
  <c r="AA29" i="1"/>
  <c r="AA64" i="1"/>
  <c r="U82" i="1"/>
  <c r="W40" i="1"/>
  <c r="W4" i="1"/>
  <c r="T112" i="1"/>
  <c r="AB16" i="1"/>
  <c r="U70" i="1"/>
  <c r="W88" i="1"/>
  <c r="AA6" i="1"/>
  <c r="AB85" i="1"/>
  <c r="AB88" i="1"/>
  <c r="AA16" i="1"/>
  <c r="T70" i="1"/>
  <c r="S31" i="1"/>
  <c r="AB51" i="1"/>
  <c r="T99" i="1"/>
  <c r="Z6" i="1"/>
  <c r="AA85" i="1"/>
  <c r="AB100" i="1"/>
  <c r="Z69" i="1"/>
  <c r="AA88" i="1"/>
  <c r="Z16" i="1"/>
  <c r="S70" i="1"/>
  <c r="AC32" i="1"/>
  <c r="AC52" i="1"/>
  <c r="V18" i="1"/>
  <c r="X105" i="1"/>
  <c r="X31" i="1"/>
  <c r="W70" i="1"/>
  <c r="X3" i="1"/>
  <c r="Z102" i="1"/>
  <c r="T88" i="1"/>
  <c r="AC112" i="1"/>
  <c r="T102" i="1"/>
  <c r="AA3" i="1"/>
  <c r="Z12" i="1"/>
  <c r="U84" i="1"/>
  <c r="Z18" i="1"/>
  <c r="AC70" i="1"/>
  <c r="AC31" i="1"/>
  <c r="AD6" i="1"/>
  <c r="X112" i="1"/>
  <c r="X84" i="1"/>
  <c r="V12" i="1"/>
  <c r="X57" i="1"/>
  <c r="V52" i="1"/>
  <c r="U85" i="1"/>
  <c r="V131" i="1"/>
  <c r="U102" i="1"/>
  <c r="AB3" i="1"/>
  <c r="AA18" i="1"/>
  <c r="AD70" i="1"/>
  <c r="AD112" i="1"/>
  <c r="AC6" i="1"/>
  <c r="W112" i="1"/>
  <c r="X131" i="1"/>
  <c r="U131" i="1"/>
  <c r="Z57" i="1"/>
  <c r="AB102" i="1"/>
  <c r="T114" i="1"/>
  <c r="Z3" i="1"/>
  <c r="AB18" i="1"/>
  <c r="AB105" i="1"/>
  <c r="AD16" i="1"/>
  <c r="AD31" i="1"/>
  <c r="AC88" i="1"/>
  <c r="AC12" i="1"/>
  <c r="W6" i="1"/>
  <c r="V112" i="1"/>
  <c r="W67" i="1"/>
  <c r="W57" i="1"/>
  <c r="X52" i="1"/>
  <c r="R72" i="1" a="1"/>
  <c r="R72" i="1" s="1"/>
  <c r="R90" i="1" a="1"/>
  <c r="R90" i="1" s="1"/>
  <c r="R78" i="1" a="1"/>
  <c r="R78" i="1" s="1"/>
  <c r="R48" i="1" a="1"/>
  <c r="R48" i="1" s="1"/>
  <c r="R56" i="1" a="1"/>
  <c r="R56" i="1" s="1"/>
  <c r="R73" i="1" a="1"/>
  <c r="R73" i="1" s="1"/>
  <c r="R74" i="1" a="1"/>
  <c r="R74" i="1" s="1"/>
  <c r="R104" i="1" a="1"/>
  <c r="R104" i="1" s="1"/>
  <c r="R109" i="1" a="1"/>
  <c r="R109" i="1" s="1"/>
  <c r="R24" i="1" a="1"/>
  <c r="R24" i="1" s="1"/>
  <c r="R38" i="1" a="1"/>
  <c r="R38" i="1" s="1"/>
  <c r="R113" i="1" a="1"/>
  <c r="R113" i="1" s="1"/>
  <c r="R95" i="1" a="1"/>
  <c r="R95" i="1" s="1"/>
  <c r="R9" i="1" a="1"/>
  <c r="R9" i="1" s="1"/>
  <c r="R46" i="1" a="1"/>
  <c r="R46" i="1" s="1"/>
  <c r="R42" i="1" a="1"/>
  <c r="R42" i="1" s="1"/>
  <c r="R106" i="1" a="1"/>
  <c r="R106" i="1" s="1"/>
  <c r="R115" i="1" a="1"/>
  <c r="R115" i="1" s="1"/>
  <c r="R43" i="1" a="1"/>
  <c r="R43" i="1" s="1"/>
  <c r="R89" i="1" a="1"/>
  <c r="R89" i="1" s="1"/>
  <c r="R96" i="1" a="1"/>
  <c r="R96" i="1" s="1"/>
  <c r="R11" i="1" a="1"/>
  <c r="R11" i="1" s="1"/>
  <c r="R123" i="1" a="1"/>
  <c r="R123" i="1" s="1"/>
  <c r="R47" i="1" a="1"/>
  <c r="R47" i="1" s="1"/>
  <c r="R116" i="1" a="1"/>
  <c r="R116" i="1" s="1"/>
  <c r="R55" i="1" a="1"/>
  <c r="R55" i="1" s="1"/>
  <c r="R8" i="1" a="1"/>
  <c r="R8" i="1" s="1"/>
  <c r="R23" i="1" a="1"/>
  <c r="R23" i="1" s="1"/>
  <c r="R94" i="1" a="1"/>
  <c r="R94" i="1" s="1"/>
  <c r="R5" i="1" a="1"/>
  <c r="R5" i="1" s="1"/>
  <c r="R71" i="1" a="1"/>
  <c r="R71" i="1" s="1"/>
  <c r="R63" i="1" a="1"/>
  <c r="R63" i="1" s="1"/>
  <c r="R75" i="1" a="1"/>
  <c r="R75" i="1" s="1"/>
  <c r="R101" i="1" a="1"/>
  <c r="R101" i="1" s="1"/>
  <c r="R58" i="1" a="1"/>
  <c r="R58" i="1" s="1"/>
  <c r="R86" i="1" a="1"/>
  <c r="R86" i="1" s="1"/>
  <c r="R28" i="1" a="1"/>
  <c r="R28" i="1" s="1"/>
  <c r="R34" i="1" a="1"/>
  <c r="R34" i="1" s="1"/>
  <c r="R110" i="1" a="1"/>
  <c r="R110" i="1" s="1"/>
  <c r="R92" i="1" a="1"/>
  <c r="R92" i="1" s="1"/>
  <c r="R37" i="1" a="1"/>
  <c r="R37" i="1" s="1"/>
  <c r="R45" i="1" a="1"/>
  <c r="R45" i="1" s="1"/>
  <c r="R60" i="1" a="1"/>
  <c r="R60" i="1" s="1"/>
  <c r="R25" i="1" a="1"/>
  <c r="R25" i="1" s="1"/>
  <c r="R35" i="1" a="1"/>
  <c r="R35" i="1" s="1"/>
  <c r="R91" i="1" a="1"/>
  <c r="R91" i="1" s="1"/>
  <c r="R10" i="1" a="1"/>
  <c r="R10" i="1" s="1"/>
  <c r="R26" i="1" a="1"/>
  <c r="R26" i="1" s="1"/>
  <c r="R13" i="1" a="1"/>
  <c r="R13" i="1" s="1"/>
  <c r="R111" i="1" a="1"/>
  <c r="R111" i="1" s="1"/>
  <c r="R77" i="1" a="1"/>
  <c r="R77" i="1" s="1"/>
  <c r="R134" i="1" a="1"/>
  <c r="R134" i="1" s="1"/>
  <c r="R65" i="1" a="1"/>
  <c r="R65" i="1" s="1"/>
  <c r="R54" i="1" a="1"/>
  <c r="R54" i="1" s="1"/>
  <c r="R97" i="1" a="1"/>
  <c r="R97" i="1" s="1"/>
  <c r="R93" i="1" a="1"/>
  <c r="R93" i="1" s="1"/>
  <c r="R98" i="1" a="1"/>
  <c r="R98" i="1" s="1"/>
  <c r="R36" i="1" a="1"/>
  <c r="R36" i="1" s="1"/>
  <c r="R79" i="1" a="1"/>
  <c r="R79" i="1" s="1"/>
  <c r="R53" i="1" a="1"/>
  <c r="R53" i="1" s="1"/>
  <c r="R41" i="1" a="1"/>
  <c r="R41" i="1" s="1"/>
  <c r="R49" i="1" l="1" a="1"/>
  <c r="R49" i="1" s="1"/>
  <c r="R99" i="1" a="1"/>
  <c r="R99" i="1" s="1"/>
  <c r="R69" i="1" a="1"/>
  <c r="R69" i="1" s="1"/>
  <c r="R100" i="1" a="1"/>
  <c r="R100" i="1" s="1"/>
  <c r="R32" i="1" a="1"/>
  <c r="R32" i="1" s="1"/>
  <c r="R51" i="1" a="1"/>
  <c r="R51" i="1" s="1"/>
  <c r="R22" i="1" a="1"/>
  <c r="R22" i="1" s="1"/>
  <c r="R83" i="1" a="1"/>
  <c r="R83" i="1" s="1"/>
  <c r="R117" i="1" a="1"/>
  <c r="R117" i="1" s="1"/>
  <c r="R105" i="1" a="1"/>
  <c r="R105" i="1" s="1"/>
  <c r="R81" i="1" a="1"/>
  <c r="R81" i="1" s="1"/>
  <c r="R124" i="1" a="1"/>
  <c r="R124" i="1" s="1"/>
  <c r="R85" i="1" a="1"/>
  <c r="R85" i="1" s="1"/>
  <c r="R66" i="1" a="1"/>
  <c r="R66" i="1" s="1"/>
  <c r="R67" i="1" a="1"/>
  <c r="R67" i="1" s="1"/>
  <c r="R57" i="1" a="1"/>
  <c r="R57" i="1" s="1"/>
  <c r="R84" i="1" a="1"/>
  <c r="R84" i="1" s="1"/>
  <c r="R40" i="1" a="1"/>
  <c r="R40" i="1" s="1"/>
  <c r="R4" i="1" a="1"/>
  <c r="R4" i="1" s="1"/>
  <c r="R6" i="1" a="1"/>
  <c r="R6" i="1" s="1"/>
  <c r="R114" i="1" a="1"/>
  <c r="R114" i="1" s="1"/>
  <c r="R12" i="1" a="1"/>
  <c r="R12" i="1" s="1"/>
  <c r="R31" i="1" a="1"/>
  <c r="R31" i="1" s="1"/>
  <c r="R118" i="1" a="1"/>
  <c r="R118" i="1" s="1"/>
  <c r="R87" i="1" a="1"/>
  <c r="R87" i="1" s="1"/>
  <c r="R44" i="1" a="1"/>
  <c r="R44" i="1" s="1"/>
  <c r="R82" i="1" a="1"/>
  <c r="R82" i="1" s="1"/>
  <c r="R131" i="1" a="1"/>
  <c r="R131" i="1" s="1"/>
  <c r="R102" i="1" a="1"/>
  <c r="R102" i="1" s="1"/>
  <c r="R39" i="1" a="1"/>
  <c r="R39" i="1" s="1"/>
  <c r="R7" i="1" a="1"/>
  <c r="R7" i="1" s="1"/>
  <c r="R108" i="1" a="1"/>
  <c r="R108" i="1" s="1"/>
  <c r="R19" i="1" a="1"/>
  <c r="R19" i="1" s="1"/>
  <c r="R128" i="1" a="1"/>
  <c r="R128" i="1" s="1"/>
  <c r="R17" i="1" a="1"/>
  <c r="R17" i="1" s="1"/>
  <c r="R64" i="1" a="1"/>
  <c r="R64" i="1" s="1"/>
  <c r="R107" i="1" a="1"/>
  <c r="R107" i="1" s="1"/>
  <c r="R68" i="1" a="1"/>
  <c r="R68" i="1" s="1"/>
  <c r="R88" i="1" a="1"/>
  <c r="R88" i="1" s="1"/>
  <c r="R30" i="1" a="1"/>
  <c r="R30" i="1" s="1"/>
  <c r="R20" i="1" a="1"/>
  <c r="R20" i="1" s="1"/>
  <c r="R29" i="1" a="1"/>
  <c r="R29" i="1" s="1"/>
  <c r="R70" i="1" a="1"/>
  <c r="R70" i="1" s="1"/>
  <c r="R2" i="1" a="1"/>
  <c r="R2" i="1" s="1"/>
  <c r="R14" i="1" a="1"/>
  <c r="R14" i="1" s="1"/>
  <c r="R21" i="1" a="1"/>
  <c r="R21" i="1" s="1"/>
  <c r="R112" i="1" a="1"/>
  <c r="R112" i="1" s="1"/>
  <c r="R121" i="1" a="1"/>
  <c r="R121" i="1" s="1"/>
  <c r="R33" i="1" a="1"/>
  <c r="R33" i="1" s="1"/>
  <c r="R18" i="1" a="1"/>
  <c r="R18" i="1" s="1"/>
  <c r="R133" i="1" a="1"/>
  <c r="R133" i="1" s="1"/>
  <c r="R103" i="1" a="1"/>
  <c r="R103" i="1" s="1"/>
  <c r="R52" i="1" a="1"/>
  <c r="R52" i="1" s="1"/>
  <c r="R3" i="1" a="1"/>
  <c r="R3" i="1" s="1"/>
  <c r="R16" i="1" a="1"/>
  <c r="R16" i="1" s="1"/>
  <c r="R15" i="1" a="1"/>
  <c r="R15" i="1" s="1"/>
  <c r="R129" i="1" a="1"/>
  <c r="R1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<sst xmlns="http://schemas.openxmlformats.org/spreadsheetml/2006/main" count="1211" uniqueCount="323">
  <si>
    <t>Section</t>
  </si>
  <si>
    <t>Academic Period</t>
  </si>
  <si>
    <t>Course Subjects</t>
  </si>
  <si>
    <t>Delivery Mode</t>
  </si>
  <si>
    <t>Meeting Patterns</t>
  </si>
  <si>
    <t>Course Tags</t>
  </si>
  <si>
    <t>ACC 401-SA.MBA.HYFX - Corporate Financial Accounting</t>
  </si>
  <si>
    <t>Spring A 2025 Simon</t>
  </si>
  <si>
    <t>Timothy Hungerford</t>
  </si>
  <si>
    <t>Accounting</t>
  </si>
  <si>
    <t>Lecture</t>
  </si>
  <si>
    <t>Online</t>
  </si>
  <si>
    <t>ACC 411-SB.MSA - Financial Statement Analysis with Data Analytics</t>
  </si>
  <si>
    <t>Spring B 2025 Simon</t>
  </si>
  <si>
    <t>Charles Wasley</t>
  </si>
  <si>
    <t>In-Person</t>
  </si>
  <si>
    <t>ACC 411-SB.MSA.L - Financial Statement Analysis-Lab</t>
  </si>
  <si>
    <t>Andrew Marsherall</t>
  </si>
  <si>
    <t>Laboratory</t>
  </si>
  <si>
    <t>ACC 418-SA.ELCT - Taxes &amp; Business Strategy</t>
  </si>
  <si>
    <t>Glenn Huels</t>
  </si>
  <si>
    <t>ACC 424-SA.MSA - Financial Reporting II</t>
  </si>
  <si>
    <t>ACC 436-SB.MSA - Research into Professional Accounting Standards</t>
  </si>
  <si>
    <t>Heidi Tribunella</t>
  </si>
  <si>
    <t>ACC 437-SA.MSA - Basic Fed Income Tax Acctg</t>
  </si>
  <si>
    <t>ACC 438-SP.MSA - Auditing II</t>
  </si>
  <si>
    <t>Spring 2025 Simon</t>
  </si>
  <si>
    <t>Thomas Tribunella</t>
  </si>
  <si>
    <t>ACC 439-SA.ELCT - Accounting Analytics for Forensics</t>
  </si>
  <si>
    <t>ACC 440-SB.MSA - Basic Income Tax-Business Entities and Gift/Estate Taxes</t>
  </si>
  <si>
    <t>ACC 501-SP.PHD - Accounting Seminar</t>
  </si>
  <si>
    <t>Joanna Wu</t>
  </si>
  <si>
    <t>ACC 510-SB.PHD - Accounting Research I</t>
  </si>
  <si>
    <t>ACC 511-SA.PHD - Accounting Research II</t>
  </si>
  <si>
    <t>AEC 510-SB.PHD - PhD Workshop in Applied Economics</t>
  </si>
  <si>
    <t>Ron Kaniel</t>
  </si>
  <si>
    <t>Applied Economics</t>
  </si>
  <si>
    <t>Ron Kaniel, Pavel Zryumov</t>
  </si>
  <si>
    <t>AEC 513-SA.PHD - Industrial Organization Theory</t>
  </si>
  <si>
    <t>Jeanine Miklos-Thal</t>
  </si>
  <si>
    <t>Jeanine Miklos-Thal, Greg Shaffer</t>
  </si>
  <si>
    <t>BPP 426-SA.ELCT - Macroeconomic Policy: Choices &amp; Outcomes</t>
  </si>
  <si>
    <t>Narayana Kocherlakota</t>
  </si>
  <si>
    <t>Business Environment and Public Policy</t>
  </si>
  <si>
    <t>STR 403-SB.EXP.HYFX - Organization and Strategy</t>
  </si>
  <si>
    <t>Michael Raith</t>
  </si>
  <si>
    <t>Competitive and Organization Strategy</t>
  </si>
  <si>
    <t>STR 403-SA.ELCT - Organization and Strategy</t>
  </si>
  <si>
    <t>STR 421-SA.ELCT - Competitive Strategy</t>
  </si>
  <si>
    <t>Roberto Colangelo</t>
  </si>
  <si>
    <t>STR 425-SB.ELCT.HYFX - Innovation Strategy</t>
  </si>
  <si>
    <t>STR 439-SB.ELCT1 - Advanced Pricing</t>
  </si>
  <si>
    <t>MKT 439-SB.ELCT1 - Advanced Pricing</t>
  </si>
  <si>
    <t>STR 439-SB.ELCT2 - Advanced Pricing</t>
  </si>
  <si>
    <t>MKT 439-SP.ELCT2 - Advanced Pricing</t>
  </si>
  <si>
    <t>STR 440-SA.ELCT - Corporate Governance</t>
  </si>
  <si>
    <t>James Brickley</t>
  </si>
  <si>
    <t>CIS 401-SB.MBA1 - Information Systems for Management</t>
  </si>
  <si>
    <t>Roy Jones</t>
  </si>
  <si>
    <t>CIS 401-SB.MBA1.L - Info Systems for Management-Lab</t>
  </si>
  <si>
    <t>CIS 401-SB.MBA2 - Information Systems for Management</t>
  </si>
  <si>
    <t>CIS 401-SB.MBA2.L - Info Systems for Management-Lab</t>
  </si>
  <si>
    <t>CIS 415-SA.ELCT - Bus Proc Analysis &amp; Design</t>
  </si>
  <si>
    <t>David Tilson</t>
  </si>
  <si>
    <t>CIS 431-SB.ELCT1 - Big Data</t>
  </si>
  <si>
    <t>CIS 431-SB.ELCT2 - Big Data</t>
  </si>
  <si>
    <t>CIS 432-SA.ELCT1 - Machine Learning for Business Analytics</t>
  </si>
  <si>
    <t>MSM 532-SA.PHD - Machine Learning for Business Analytics</t>
  </si>
  <si>
    <t>Yaron Shaposhnik</t>
  </si>
  <si>
    <t>CIS 432-SA.ELCT2 - Machine Learning for Business Analytics</t>
  </si>
  <si>
    <t>CIS 433-SB.AIB - AI &amp; Deep Learning</t>
  </si>
  <si>
    <t>Huaxia Rui</t>
  </si>
  <si>
    <t>CIS 434-SB.AN1 - Social Media and Text Analytics</t>
  </si>
  <si>
    <t>CIS 434-SB.AN3 - Social Media and Text Analytics</t>
  </si>
  <si>
    <t>CIS 455-SP.AIB - AI Business Project</t>
  </si>
  <si>
    <t>Mitchell Sanders, John Handley</t>
  </si>
  <si>
    <t>CIS 461-SP.MBA1 - Strategy and Business Systems Consulting Practicum</t>
  </si>
  <si>
    <t>CIS 461-SP.MBA2 - Strategy and Business Systems Consulting Practicum</t>
  </si>
  <si>
    <t>Jeffrey Sokol</t>
  </si>
  <si>
    <t>CIS 465-SP.BUA - Business Analytics Project</t>
  </si>
  <si>
    <t>CIS 467-SA.AN1 - Data Management, Warehousing, &amp; Visualization</t>
  </si>
  <si>
    <t>Mikhail Lysyakov</t>
  </si>
  <si>
    <t>CIS 467-SA.AN1.L - Data Management, Warehousing, &amp; Visualization-Lab</t>
  </si>
  <si>
    <t>CIS 467-SA.AN2 - Data Management, Warehousing, &amp; Visualization</t>
  </si>
  <si>
    <t>CIS 467-SA.AN2.L - Data Management, Warehousing, &amp; Visualization-Lab</t>
  </si>
  <si>
    <t>CIS 467-SA.AN3 - Data Management, Warehousing, &amp; Visualization</t>
  </si>
  <si>
    <t>CIS 467-SA.AN3.L - Data Management, Warehousing, &amp; Visualization-Lab</t>
  </si>
  <si>
    <t>CIS 467-SA.ONLBA - Data Management, Warehousing, &amp; Visualization</t>
  </si>
  <si>
    <t>CIS 512B-SP.PHD - Advanced Topics in Information Systems II</t>
  </si>
  <si>
    <t>Huaxia Rui, Mikhail Lysyakov</t>
  </si>
  <si>
    <t>ENT 444-SB.ELCT.HYB - Entrepreneurial Finance</t>
  </si>
  <si>
    <t>FIN 444-SB.ELCT.HYB - Entrepreneurial Finance</t>
  </si>
  <si>
    <t>Entrepreneurship</t>
  </si>
  <si>
    <t>Hybrid</t>
  </si>
  <si>
    <t>ENT 445-SA.ELCT - Practicum in Urban Entrepreneurship</t>
  </si>
  <si>
    <t>Kathleen Washington</t>
  </si>
  <si>
    <t>EXP 485-SA.EXP.HYFX - New Venture Development</t>
  </si>
  <si>
    <t>David Oliveiri</t>
  </si>
  <si>
    <t>Executive Development</t>
  </si>
  <si>
    <t>FIN 402-SB.MBA.HYFX - Capital Budgeting &amp; Corporate Objectives</t>
  </si>
  <si>
    <t>Finance</t>
  </si>
  <si>
    <t>FIN 413-SB.ELCT - Corporate Finance</t>
  </si>
  <si>
    <t>FIN 418-SB.MSF1 - Quantitative Finance with Python</t>
  </si>
  <si>
    <t>Alan Moreira</t>
  </si>
  <si>
    <t>FIN 418-SB.MSF1.L - Quantitative Finance with Python-LAB</t>
  </si>
  <si>
    <t>FIN 418-SB.MSF2 - Quantitative Finance with Python</t>
  </si>
  <si>
    <t>FIN 418-SB.MSF2.L - Quantitative Finance with Python-LAB</t>
  </si>
  <si>
    <t>FIN 421-SA.ELCT - Asset Management</t>
  </si>
  <si>
    <t>Richard Insalaco</t>
  </si>
  <si>
    <t>FIN 430-SB.MSF1 - Risk Management</t>
  </si>
  <si>
    <t>FIN 430-SB.MSF2 - Risk Management</t>
  </si>
  <si>
    <t>Daniel Burnside</t>
  </si>
  <si>
    <t>FIN 438-SA.ELCT - Mergers &amp; Acquisitions</t>
  </si>
  <si>
    <t>Yosef Asher Kalmenovitz</t>
  </si>
  <si>
    <t>FIN 446-SB.ELCT - Financial Technology</t>
  </si>
  <si>
    <t>Yukun Liu</t>
  </si>
  <si>
    <t>FIN 448-SA.MSF1 - Fixed Income Securities</t>
  </si>
  <si>
    <t>Pavel Zryumov</t>
  </si>
  <si>
    <t>FIN 448-SA.MSF2 - Fixed Income Securities</t>
  </si>
  <si>
    <t>FIN 450-SP.MBA - Finance Project</t>
  </si>
  <si>
    <t>FIN 465-SP.MSF1 - Applied Finance Project</t>
  </si>
  <si>
    <t>Daniel Burnside, Derek Mohr, Robert Novy-Marx</t>
  </si>
  <si>
    <t>FIN 465-SP.MSF2 - Applied Finance Project</t>
  </si>
  <si>
    <t>FIN 478-SA.MSF.HYB - Introduction to AI and Business</t>
  </si>
  <si>
    <t>Liza Mohr</t>
  </si>
  <si>
    <t>Liza Mohr, Daniel Keating</t>
  </si>
  <si>
    <t>FIN 511-SB.PHD - Continuous Time Theory in Finance</t>
  </si>
  <si>
    <t>FIN 512-SA.PHD - Empirical Asset Pricing</t>
  </si>
  <si>
    <t>FIN 525-SB.PHD - Macro-Finance</t>
  </si>
  <si>
    <t>GBA 411-SA.MBA.BL - Business Modeling</t>
  </si>
  <si>
    <t>Ravindra Mantena</t>
  </si>
  <si>
    <t>General Business Administration</t>
  </si>
  <si>
    <t>GBA 411-SA.MBA.GD - Business Modeling</t>
  </si>
  <si>
    <t>GBA 439-SA.ELCT.HYFX - Elements of Leadership</t>
  </si>
  <si>
    <t>Thomas Shaw</t>
  </si>
  <si>
    <t>GBA 441-SB.ELCT - Bus Ethics &amp; Corp Soc Resp</t>
  </si>
  <si>
    <t>Andras Miklos</t>
  </si>
  <si>
    <t>GBA 468P-SA.AN1 - Prescriptive Analytics with Python</t>
  </si>
  <si>
    <t>GBA 468P-SA.AN3 - Prescriptive Analytics with Python</t>
  </si>
  <si>
    <t>GBA 473-SA.ONLBA - Data-Driven Decision Making</t>
  </si>
  <si>
    <t>GBA 478-SB.ELCT.HYB - AI &amp; Business</t>
  </si>
  <si>
    <t>HSM 430-SA.MMM - Health Sciences Mgmt &amp; Strat</t>
  </si>
  <si>
    <t>Samuel Ogie</t>
  </si>
  <si>
    <t>Health Sciences</t>
  </si>
  <si>
    <t>HSM 437-SB.ELCT - Managing Health Care Operations</t>
  </si>
  <si>
    <t>Vera Tilson</t>
  </si>
  <si>
    <t>HSM 440-SB.ELCT.HYFX - Evolving Medical Markets</t>
  </si>
  <si>
    <t>HSM 452-SA.ELCT - Health Care Acctg &amp; Finance</t>
  </si>
  <si>
    <t>Gerard Wedig</t>
  </si>
  <si>
    <t>MGC 402-SB.MBA1 - Interpersonal Persuasion</t>
  </si>
  <si>
    <t>Amanda Lohiser</t>
  </si>
  <si>
    <t>Management Communications</t>
  </si>
  <si>
    <t>MGC 402-SB.MBA2 - Interpersonal Persuasion</t>
  </si>
  <si>
    <t>Carol Shuherk</t>
  </si>
  <si>
    <t>MGC 406-SB.MBA1 - Communication for Professionals</t>
  </si>
  <si>
    <t>Ekaterina Malova</t>
  </si>
  <si>
    <t>MGC 406-SB.MBA2 - Communication for Professionals</t>
  </si>
  <si>
    <t>MGC 406-SB.MBA3 - Communication for Professionals</t>
  </si>
  <si>
    <t>Young Sun Lee</t>
  </si>
  <si>
    <t>MGC 501-SA.PHD - Management Communications</t>
  </si>
  <si>
    <t>MSM 511-SP.PHD - Adv Topics in CIS and OM</t>
  </si>
  <si>
    <t>Management Science Models</t>
  </si>
  <si>
    <t>Ricky Roet Green, Yaron Shaposhnik</t>
  </si>
  <si>
    <t>MSM 512-SA.PHD - Operations Management: Business Problems Context</t>
  </si>
  <si>
    <t>OMG 402-SA.MBA.GD - Operations Management</t>
  </si>
  <si>
    <t>MSM 512-SA.PHD.L - Oper Mgmnt: Bus Problems Context-Lab</t>
  </si>
  <si>
    <t>MSM 522-SB.PHD - Optimization</t>
  </si>
  <si>
    <t>MKT 402-SA.EXP.HYFX - Marketing Management</t>
  </si>
  <si>
    <t>Ronald Goettler</t>
  </si>
  <si>
    <t>Marketing</t>
  </si>
  <si>
    <t>MKT 412-SB.ELCT - Marketing Research</t>
  </si>
  <si>
    <t>Paul Nelson</t>
  </si>
  <si>
    <t>MKT 413-SA.ELCT.HYB - Applied Product Management</t>
  </si>
  <si>
    <t>Zachary Roth</t>
  </si>
  <si>
    <t>MKT 414-SA.ELCT - Pricing Policies</t>
  </si>
  <si>
    <t>Teck Yong Tan</t>
  </si>
  <si>
    <t>MKT 421-SA.ELCT.HYB - Advanced Marketing Strategy</t>
  </si>
  <si>
    <t>Mitchell Lovett</t>
  </si>
  <si>
    <t>MKT 431-SB.ELCT - Consumer Behavior</t>
  </si>
  <si>
    <t>Arun Lakshmanan</t>
  </si>
  <si>
    <t>MKT 432-SA.ELCT - New Product Strategy</t>
  </si>
  <si>
    <t>Daniel Keating</t>
  </si>
  <si>
    <t>MKT 437-SA.ELCT1 - Digital Marketing Strategy</t>
  </si>
  <si>
    <t>Elena Nescio</t>
  </si>
  <si>
    <t>MKT 437-SA.ELCT2 - Digital Marketing Strategy</t>
  </si>
  <si>
    <t>MKT 438-SA.ELCT - B2B Pricing</t>
  </si>
  <si>
    <t>MKT 440-SA.ELCT1 - Pricing Analytics</t>
  </si>
  <si>
    <t>Takeaki Sunada</t>
  </si>
  <si>
    <t>MKT 440-SA.ELCT2 - Pricing Analytics</t>
  </si>
  <si>
    <t>MKT 441-SP.MBA - Brand Management Workshop</t>
  </si>
  <si>
    <t>MKT 449-SA.ELCT - Global Marketing Strategy</t>
  </si>
  <si>
    <t>MKT 450-SP.MBA - Product Management Workshop</t>
  </si>
  <si>
    <t>MKT 451-SB.ELCT - Consumer and Brand Research</t>
  </si>
  <si>
    <t>MKT 465-SP.MKA - Marketing Analytics Project</t>
  </si>
  <si>
    <t>MKT 511-SB.PHD - Core Research Topics In Quantitative Marketing</t>
  </si>
  <si>
    <t>Mitchell Lovett, Paul Ellickson</t>
  </si>
  <si>
    <t>MKT 512-SA.PHD - Adv Topics in Quant Mkt Res</t>
  </si>
  <si>
    <t>Paul Ellickson</t>
  </si>
  <si>
    <t>Operations Management</t>
  </si>
  <si>
    <t>OMG 402-SA.MBA.BL - Operations Management</t>
  </si>
  <si>
    <t>OMG 411-SA.ELCT - Supply Chain Analytics</t>
  </si>
  <si>
    <t>John Raffensperger</t>
  </si>
  <si>
    <t>OMG 413-SA.ELCT - Operations Strategy</t>
  </si>
  <si>
    <t>OMG 416-SB.ELCT - Project Management</t>
  </si>
  <si>
    <t>Units</t>
  </si>
  <si>
    <t>Instructors</t>
  </si>
  <si>
    <t>Format</t>
  </si>
  <si>
    <t>STEM</t>
  </si>
  <si>
    <t>SPHD|Simon PhD</t>
  </si>
  <si>
    <t xml:space="preserve">Urs Waelchli </t>
  </si>
  <si>
    <t>Times</t>
  </si>
  <si>
    <t xml:space="preserve">Wednesday </t>
  </si>
  <si>
    <t xml:space="preserve"> 5:40 PM - 9:00 PM</t>
  </si>
  <si>
    <t xml:space="preserve">Mon/Wed </t>
  </si>
  <si>
    <t xml:space="preserve"> 10:30 AM - 12:00 PM</t>
  </si>
  <si>
    <t xml:space="preserve">Monday </t>
  </si>
  <si>
    <t xml:space="preserve">Tues/Thurs </t>
  </si>
  <si>
    <t xml:space="preserve"> 1:40 PM - 3:10 PM</t>
  </si>
  <si>
    <t xml:space="preserve"> 3:30 PM - 5:00 PM</t>
  </si>
  <si>
    <t xml:space="preserve">Thursday </t>
  </si>
  <si>
    <t xml:space="preserve"> 5:40 PM - 8:25 PM</t>
  </si>
  <si>
    <t xml:space="preserve"> 8:40 AM - 10:50 AM</t>
  </si>
  <si>
    <t xml:space="preserve"> 9:50 AM - 12:00 PM</t>
  </si>
  <si>
    <t xml:space="preserve"> 1:30 PM - 3:40 PM</t>
  </si>
  <si>
    <t xml:space="preserve"> 10:30 AM - 11:30 PM</t>
  </si>
  <si>
    <t xml:space="preserve"> 8:40 AM - 10:10 AM</t>
  </si>
  <si>
    <t xml:space="preserve"> 8:40 AM - 9:40 AM</t>
  </si>
  <si>
    <t xml:space="preserve"> 1:40 PM - 2:40 PM</t>
  </si>
  <si>
    <t xml:space="preserve"> 7:00 PM - 9:00 PM</t>
  </si>
  <si>
    <t xml:space="preserve"> 1:00 PM - 2:20 PM</t>
  </si>
  <si>
    <t xml:space="preserve"> 2:50 PM - 3:50 PM</t>
  </si>
  <si>
    <t xml:space="preserve">Tuesday </t>
  </si>
  <si>
    <t xml:space="preserve"> 1:40 PM - 3:50 PM</t>
  </si>
  <si>
    <t xml:space="preserve"> 5:50 PM - 8:50 PM</t>
  </si>
  <si>
    <t xml:space="preserve"> 2:00 PM - 4:10 PM</t>
  </si>
  <si>
    <t xml:space="preserve"> 1:00 PM - 3:10 PM</t>
  </si>
  <si>
    <t>Mon/Wed/Thurs</t>
  </si>
  <si>
    <t>HyFlex</t>
  </si>
  <si>
    <t>GBA 474-SB.ONLBA - Advanced Analytics-Driven Decisions</t>
  </si>
  <si>
    <t>MKT 472-SB.ONLBA - Marketing Management Analytics</t>
  </si>
  <si>
    <t>FIN 434-SA.ELCT - Investments&amp;Trading Strategy</t>
  </si>
  <si>
    <t>Information Systems &amp; Technology</t>
  </si>
  <si>
    <t>SPRING SEMESTER 2025</t>
  </si>
  <si>
    <t>January 13, Monday</t>
  </si>
  <si>
    <t>Spring-A Term Begins</t>
  </si>
  <si>
    <t>January 20, Monday</t>
  </si>
  <si>
    <t>MLK Holiday--No Classes</t>
  </si>
  <si>
    <t>January 24, Friday</t>
  </si>
  <si>
    <t>Make-Up Day for Monday 1/20</t>
  </si>
  <si>
    <t>February 28, Friday</t>
  </si>
  <si>
    <t>End of Classes for Spring-A</t>
  </si>
  <si>
    <t>March 3-6, Mon-Thurs</t>
  </si>
  <si>
    <t>Spring-A Final Exams</t>
  </si>
  <si>
    <t>March 7-16, Fri-Sun</t>
  </si>
  <si>
    <t>Spring Break</t>
  </si>
  <si>
    <t>March 17, Monday</t>
  </si>
  <si>
    <t>Spring-B Term Begins</t>
  </si>
  <si>
    <t>May 2, Friday</t>
  </si>
  <si>
    <t>End of Classes for Spring-B</t>
  </si>
  <si>
    <t>May 5-8, Mon-Thurs</t>
  </si>
  <si>
    <t>Spring-B Final Exams</t>
  </si>
  <si>
    <t>Program</t>
  </si>
  <si>
    <t>MBA</t>
  </si>
  <si>
    <t>MSF</t>
  </si>
  <si>
    <t>MSA</t>
  </si>
  <si>
    <t>AIB</t>
  </si>
  <si>
    <t>OMSBA</t>
  </si>
  <si>
    <t>PHD</t>
  </si>
  <si>
    <t>Elective</t>
  </si>
  <si>
    <t>MSBA</t>
  </si>
  <si>
    <t>MSMA</t>
  </si>
  <si>
    <t>MMM</t>
  </si>
  <si>
    <t>EMBA</t>
  </si>
  <si>
    <t>Data1</t>
  </si>
  <si>
    <t>Data 2</t>
  </si>
  <si>
    <t>data3</t>
  </si>
  <si>
    <t>BA/MA/AIB</t>
  </si>
  <si>
    <t>end time</t>
  </si>
  <si>
    <t>Start time</t>
  </si>
  <si>
    <t>Friday</t>
  </si>
  <si>
    <t>OMG 402-SA.MBA.GD.L - Operations Management-Lab</t>
  </si>
  <si>
    <t>OMG 402-SA.MBA.BL.L - Operations Management-Lab</t>
  </si>
  <si>
    <t>MKT 449X-SA.ELCT.IMRS - Global Marketing Strategy in Brazil</t>
  </si>
  <si>
    <t>GBA 411-SA.MBA.BL.W - Business Modeling-Workshop</t>
  </si>
  <si>
    <t>GBA 411-SA.MBA.GD.W - Business Modeling-Workshop</t>
  </si>
  <si>
    <t>FIN 442X-SA.ELCT.IMRS - International Finance</t>
  </si>
  <si>
    <t>Spring A</t>
  </si>
  <si>
    <t>Spring B</t>
  </si>
  <si>
    <t>Immersion Class dates</t>
  </si>
  <si>
    <t>MKT449X</t>
  </si>
  <si>
    <t>FIN442X</t>
  </si>
  <si>
    <t>1/18, 2/1, 2/15, 3/1</t>
  </si>
  <si>
    <t>3/22, 4/5, 4/12, 4/26</t>
  </si>
  <si>
    <t>EXP485 will meet on 5/3 not 4/26</t>
  </si>
  <si>
    <t>EXP485 will meet on 1/17 not 1/18</t>
  </si>
  <si>
    <t>1/26, 2/16, 2/23</t>
  </si>
  <si>
    <t>9am - Noon</t>
  </si>
  <si>
    <t>Tuesday Nights in Spring A</t>
  </si>
  <si>
    <t>3/23, 4/6, 4/27</t>
  </si>
  <si>
    <t>ENT442X</t>
  </si>
  <si>
    <t>9am - Noon (ONLINE)</t>
  </si>
  <si>
    <t>EMBA Class Dates</t>
  </si>
  <si>
    <t>EMBA Schedule</t>
  </si>
  <si>
    <t>Immersion Schedule</t>
  </si>
  <si>
    <t>MMM Class Dates</t>
  </si>
  <si>
    <t>1/18, 2/15</t>
  </si>
  <si>
    <t>Course Name</t>
  </si>
  <si>
    <t>Course Section</t>
  </si>
  <si>
    <t>MMM Schedule</t>
  </si>
  <si>
    <t>Jinyang Zheng</t>
  </si>
  <si>
    <t>Emily Zhang</t>
  </si>
  <si>
    <t>Paul Nelson, Christopher Huels</t>
  </si>
  <si>
    <t>MKT 441P-SP.PMBA</t>
  </si>
  <si>
    <t>MKT 450P-SP.PMBA</t>
  </si>
  <si>
    <t xml:space="preserve"> Brand Management Workshop</t>
  </si>
  <si>
    <t xml:space="preserve">SP.MBA </t>
  </si>
  <si>
    <t xml:space="preserve"> Product Management Workshop</t>
  </si>
  <si>
    <t xml:space="preserve"> Finance Project</t>
  </si>
  <si>
    <t>FIN 450P-SP.PMBA</t>
  </si>
  <si>
    <t>PMBA</t>
  </si>
  <si>
    <t xml:space="preserve"> Strategy and Business Systems Consulting Practicu</t>
  </si>
  <si>
    <t>CIS 461P-SP.PMBA</t>
  </si>
  <si>
    <t>Sam 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</si>
</sst>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409]h:mm\ AM/PM;@"/>
  </numFmts>
  <fonts count="11">
    <font>
      <sz val="10"/>
      <color indexed="8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Proxima Nova Bold"/>
    </font>
    <font>
      <sz val="12"/>
      <color rgb="FF003B71"/>
      <name val="Proxima Nova Medium"/>
    </font>
    <font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535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8" fontId="0" fillId="0" borderId="0" xfId="0" applyNumberFormat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0" fillId="0" borderId="0" xfId="0"/>
    <xf numFmtId="0" fontId="10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F7BEA4-EE9E-472E-A5F6-6F5BF64D308F}" name="Table2" displayName="Table2" ref="A1:AD134" totalsRowShown="0" headerRowDxfId="32" dataDxfId="31" tableBorderDxfId="30">
  <autoFilter ref="A1:AD134" xr:uid="{BBF7BEA4-EE9E-472E-A5F6-6F5BF64D308F}"/>
  <tableColumns count="30">
    <tableColumn id="1" xr3:uid="{B2C7AA39-1351-4CA1-8582-FF3A1573562C}" name="Course Subjects" dataDxfId="29"/>
    <tableColumn id="2" xr3:uid="{B4D4AB43-5BD5-42D0-92B0-A648121E77EC}" name="Academic Period" dataDxfId="28"/>
    <tableColumn id="3" xr3:uid="{F619F4C8-A379-4A6E-A2A1-E5175A5047B3}" name="Section" dataDxfId="27"/>
    <tableColumn id="30" xr3:uid="{B38BDBED-49A0-461D-B454-5C2580353CCE}" name="Course Section" dataDxfId="26">
      <calculatedColumnFormula>LEFT(Table2[[#This Row],[Section]],FIND(" - ",Table2[[#This Row],[Section]])-1)</calculatedColumnFormula>
    </tableColumn>
    <tableColumn id="29" xr3:uid="{7487B5C1-C848-462B-BCED-2F0B862403AD}" name="Course Name" dataDxfId="25">
      <calculatedColumnFormula>MID(Table2[[#This Row],[Section]],Table2[[#This Row],[Data 2]]+1,50)</calculatedColumnFormula>
    </tableColumn>
    <tableColumn id="4" xr3:uid="{86F7CD07-FA18-4E28-8CD9-4A7A4492181D}" name="Instructors" dataDxfId="24"/>
    <tableColumn id="5" xr3:uid="{67636914-5BB2-4B47-A8DB-919F807CB9EE}" name="Meeting Patterns" dataDxfId="23"/>
    <tableColumn id="6" xr3:uid="{AC03E53F-FC3D-4EEF-B1A3-2B4B880A0DE6}" name="Times" dataDxfId="22"/>
    <tableColumn id="7" xr3:uid="{BBD57846-3F98-4BB7-B7B2-8707F31E6CF3}" name="Start time" dataDxfId="21">
      <calculatedColumnFormula>IFERROR(TIMEVALUE(LEFT('Spring 2025'!$H2,9)),"")</calculatedColumnFormula>
    </tableColumn>
    <tableColumn id="8" xr3:uid="{3DB997D6-DB86-4EA5-8FF4-069A815DEDD3}" name="end time" dataDxfId="20">
      <calculatedColumnFormula>IFERROR(TIMEVALUE(RIGHT('Spring 2025'!$H2,8)),"")</calculatedColumnFormula>
    </tableColumn>
    <tableColumn id="9" xr3:uid="{72BB88CB-81AC-45E7-8436-F838DF9A231F}" name="Format" dataDxfId="19"/>
    <tableColumn id="10" xr3:uid="{A14CB6F7-D97B-4299-B7BD-B8E8CEF223FE}" name="Delivery Mode" dataDxfId="18"/>
    <tableColumn id="11" xr3:uid="{5A338E14-46F0-44BD-B2D4-0ED067593C4A}" name="Course Tags" dataDxfId="17"/>
    <tableColumn id="12" xr3:uid="{05EAC4D9-1801-47C0-B575-0D0D60F44F4C}" name="Units" dataDxfId="16"/>
    <tableColumn id="13" xr3:uid="{12FD0DE7-C64F-4B1B-8058-700F9697DE61}" name="Data1" dataDxfId="15">
      <calculatedColumnFormula>FIND("-",C2)</calculatedColumnFormula>
    </tableColumn>
    <tableColumn id="14" xr3:uid="{98D748E7-78A8-41B3-B1B8-25B24537E846}" name="Data 2" dataDxfId="14">
      <calculatedColumnFormula>FIND("-",C2,(O2+1))</calculatedColumnFormula>
    </tableColumn>
    <tableColumn id="15" xr3:uid="{76C1B30A-059D-4AD4-8DEB-99A4AA04827D}" name="data3" dataDxfId="13">
      <calculatedColumnFormula>MID(C2,O2+1,(P2-O2-1))</calculatedColumnFormula>
    </tableColumn>
    <tableColumn id="16" xr3:uid="{2D276B23-EE3F-4C4C-B828-EC83D28AFAC6}" name="Program" dataDxfId="12">
      <calculatedColumnFormula array="1">_xlfn.IFS('Spring 2025'!$S2,'Spring 2025'!$S$1,'Spring 2025'!$T2,'Spring 2025'!$T$1,'Spring 2025'!$U2,'Spring 2025'!$U$1,'Spring 2025'!$V2,'Spring 2025'!$V$1,'Spring 2025'!$W2,'Spring 2025'!$W$1,'Spring 2025'!$X2,'Spring 2025'!$X$1,'Spring 2025'!$Y2,'Spring 2025'!$Y$1,'Spring 2025'!$Z2,'Spring 2025'!$Z$1,'Spring 2025'!$AA2,'Spring 2025'!$AA$1,'Spring 2025'!$AB2,'Spring 2025'!$AB$1,'Spring 2025'!$AC2,'Spring 2025'!$AC$1,'Spring 2025'!$AD2,'Spring 2025'!$AD$1)</calculatedColumnFormula>
    </tableColumn>
    <tableColumn id="17" xr3:uid="{90121D62-F01E-4A24-85D0-456113EB9399}" name="MBA" dataDxfId="11">
      <calculatedColumnFormula>ISNUMBER(SEARCH("MBA",$Q2))</calculatedColumnFormula>
    </tableColumn>
    <tableColumn id="18" xr3:uid="{2BD9FDD9-6F77-4453-BA5C-074FEFE49E6C}" name="MSF" dataDxfId="10">
      <calculatedColumnFormula>ISNUMBER(SEARCH("MSF",$Q2))</calculatedColumnFormula>
    </tableColumn>
    <tableColumn id="19" xr3:uid="{68BF95F3-0BAE-4A34-A3E5-BC00B3A75FA9}" name="MSA" dataDxfId="9">
      <calculatedColumnFormula>ISNUMBER(SEARCH("MSA",$Q2))</calculatedColumnFormula>
    </tableColumn>
    <tableColumn id="20" xr3:uid="{CD171942-A5B1-4367-9DA5-8A9D9AEF39EC}" name="MSBA" dataDxfId="8">
      <calculatedColumnFormula>OR((ISNUMBER(SEARCH("AN1",$Q2))),(ISNUMBER(SEARCH("BUA",$Q2))))</calculatedColumnFormula>
    </tableColumn>
    <tableColumn id="21" xr3:uid="{69376C15-BDA3-42AE-81A0-3745FA933AAD}" name="MSMA" dataDxfId="7">
      <calculatedColumnFormula>OR((ISNUMBER(SEARCH("AN2",$Q2))),(ISNUMBER(SEARCH("MKA",$Q2))))</calculatedColumnFormula>
    </tableColumn>
    <tableColumn id="22" xr3:uid="{FCEF8BFB-8B5F-4674-9F33-CB29F93CA39F}" name="AIB" dataDxfId="6">
      <calculatedColumnFormula>ISNUMBER(SEARCH("AIB",$Q2))</calculatedColumnFormula>
    </tableColumn>
    <tableColumn id="23" xr3:uid="{AB99FD43-7092-4499-8968-7F061EAE6271}" name="BA/MA/AIB" dataDxfId="5">
      <calculatedColumnFormula>ISNUMBER(SEARCH("AN3",$Q2))</calculatedColumnFormula>
    </tableColumn>
    <tableColumn id="24" xr3:uid="{565EBAB4-BD8E-4F2D-8A9F-5E2D76FD2085}" name="OMSBA" dataDxfId="4">
      <calculatedColumnFormula>ISNUMBER(SEARCH("ONLBA",$Q2))</calculatedColumnFormula>
    </tableColumn>
    <tableColumn id="25" xr3:uid="{B0F472B0-5E46-4CB3-81DB-F64B1D875EA5}" name="PHD" dataDxfId="3">
      <calculatedColumnFormula>ISNUMBER(SEARCH("PHD",$Q2))</calculatedColumnFormula>
    </tableColumn>
    <tableColumn id="26" xr3:uid="{225576D2-B390-4948-A7BE-11B432DAFFDC}" name="Elective" dataDxfId="2">
      <calculatedColumnFormula>ISNUMBER(SEARCH("ELCT",$Q2))</calculatedColumnFormula>
    </tableColumn>
    <tableColumn id="27" xr3:uid="{CC102735-0E76-4744-BFB1-D6D04893B9A5}" name="MMM" dataDxfId="1">
      <calculatedColumnFormula>ISNUMBER(SEARCH("MMM",$Q2))</calculatedColumnFormula>
    </tableColumn>
    <tableColumn id="28" xr3:uid="{563522F5-08C7-4BAE-B591-9028B1BBD0A4}" name="EMBA" dataDxfId="0">
      <calculatedColumnFormula>ISNUMBER(SEARCH("EXP",$Q2))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4"/>
  <sheetViews>
    <sheetView tabSelected="1" topLeftCell="B1" zoomScale="90" zoomScaleNormal="90" workbookViewId="0">
      <pane ySplit="1" topLeftCell="A2" activePane="bottomLeft" state="frozen"/>
      <selection activeCell="D1" sqref="D1"/>
      <selection pane="bottomLeft" activeCell="B1" sqref="B1"/>
    </sheetView>
  </sheetViews>
  <sheetFormatPr defaultColWidth="9.109375" defaultRowHeight="19.5" customHeight="1"/>
  <cols>
    <col min="1" max="1" width="37" style="2" bestFit="1" customWidth="1"/>
    <col min="2" max="2" width="20" style="2" bestFit="1" customWidth="1"/>
    <col min="3" max="3" width="70.33203125" style="2" hidden="1" customWidth="1"/>
    <col min="4" max="4" width="23.88671875" style="2" bestFit="1" customWidth="1"/>
    <col min="5" max="5" width="50.88671875" style="2" customWidth="1"/>
    <col min="6" max="6" width="36.88671875" style="2" customWidth="1"/>
    <col min="7" max="7" width="21.6640625" style="2" bestFit="1" customWidth="1"/>
    <col min="8" max="8" width="5" style="2" hidden="1" customWidth="1"/>
    <col min="9" max="9" width="12" style="11" customWidth="1"/>
    <col min="10" max="10" width="11" style="11" customWidth="1"/>
    <col min="11" max="11" width="10.33203125" style="2" bestFit="1" customWidth="1"/>
    <col min="12" max="12" width="15.6640625" style="2" customWidth="1"/>
    <col min="13" max="13" width="17.109375" style="2" bestFit="1" customWidth="1"/>
    <col min="14" max="14" width="7.6640625" style="12" customWidth="1"/>
    <col min="15" max="15" width="6.33203125" style="2" hidden="1" customWidth="1"/>
    <col min="16" max="16" width="6.88671875" style="2" hidden="1" customWidth="1"/>
    <col min="17" max="17" width="14.88671875" style="2" hidden="1" customWidth="1"/>
    <col min="18" max="18" width="11.109375" style="2" customWidth="1"/>
    <col min="19" max="24" width="7" style="2" hidden="1" customWidth="1"/>
    <col min="25" max="25" width="10.6640625" style="2" hidden="1" customWidth="1"/>
    <col min="26" max="26" width="7.88671875" style="2" hidden="1" customWidth="1"/>
    <col min="27" max="27" width="7" style="2" hidden="1" customWidth="1"/>
    <col min="28" max="28" width="8.109375" style="2" hidden="1" customWidth="1"/>
    <col min="29" max="30" width="7" style="2" hidden="1" customWidth="1"/>
    <col min="31" max="16384" width="9.109375" style="2"/>
  </cols>
  <sheetData>
    <row r="1" spans="1:30" ht="19.5" customHeight="1">
      <c r="A1" s="13" t="s">
        <v>2</v>
      </c>
      <c r="B1" s="13" t="s">
        <v>1</v>
      </c>
      <c r="C1" s="13" t="s">
        <v>0</v>
      </c>
      <c r="D1" s="13" t="s">
        <v>307</v>
      </c>
      <c r="E1" s="13" t="s">
        <v>306</v>
      </c>
      <c r="F1" s="13" t="s">
        <v>205</v>
      </c>
      <c r="G1" s="13" t="s">
        <v>4</v>
      </c>
      <c r="H1" s="13" t="s">
        <v>210</v>
      </c>
      <c r="I1" s="14" t="s">
        <v>278</v>
      </c>
      <c r="J1" s="14" t="s">
        <v>277</v>
      </c>
      <c r="K1" s="13" t="s">
        <v>206</v>
      </c>
      <c r="L1" s="13" t="s">
        <v>3</v>
      </c>
      <c r="M1" s="13" t="s">
        <v>5</v>
      </c>
      <c r="N1" s="13" t="s">
        <v>204</v>
      </c>
      <c r="O1" s="15" t="s">
        <v>273</v>
      </c>
      <c r="P1" s="16" t="s">
        <v>274</v>
      </c>
      <c r="Q1" s="16" t="s">
        <v>275</v>
      </c>
      <c r="R1" s="16" t="s">
        <v>261</v>
      </c>
      <c r="S1" s="17" t="s">
        <v>262</v>
      </c>
      <c r="T1" s="13" t="s">
        <v>263</v>
      </c>
      <c r="U1" s="13" t="s">
        <v>264</v>
      </c>
      <c r="V1" s="13" t="s">
        <v>269</v>
      </c>
      <c r="W1" s="13" t="s">
        <v>270</v>
      </c>
      <c r="X1" s="13" t="s">
        <v>265</v>
      </c>
      <c r="Y1" s="13" t="s">
        <v>276</v>
      </c>
      <c r="Z1" s="13" t="s">
        <v>266</v>
      </c>
      <c r="AA1" s="13" t="s">
        <v>267</v>
      </c>
      <c r="AB1" s="13" t="s">
        <v>268</v>
      </c>
      <c r="AC1" s="13" t="s">
        <v>271</v>
      </c>
      <c r="AD1" s="13" t="s">
        <v>272</v>
      </c>
    </row>
    <row r="2" spans="1:30" ht="19.5" customHeight="1">
      <c r="A2" s="3" t="s">
        <v>9</v>
      </c>
      <c r="B2" s="3" t="s">
        <v>7</v>
      </c>
      <c r="C2" s="3" t="s">
        <v>6</v>
      </c>
      <c r="D2" s="3" t="str">
        <f>LEFT(Table2[[#This Row],[Section]],FIND(" - ",Table2[[#This Row],[Section]])-1)</f>
        <v>ACC 401-SA.MBA.HYFX</v>
      </c>
      <c r="E2" s="3" t="str">
        <f>MID(Table2[[#This Row],[Section]],Table2[[#This Row],[Data 2]]+1,50)</f>
        <v xml:space="preserve"> Corporate Financial Accounting</v>
      </c>
      <c r="F2" s="3" t="s">
        <v>8</v>
      </c>
      <c r="G2" s="3" t="s">
        <v>211</v>
      </c>
      <c r="H2" s="3" t="s">
        <v>212</v>
      </c>
      <c r="I2" s="4">
        <f>IFERROR(TIMEVALUE(LEFT('Spring 2025'!$H2,9)),"")</f>
        <v>0.73611111111111116</v>
      </c>
      <c r="J2" s="4">
        <f>IFERROR(TIMEVALUE(RIGHT('Spring 2025'!$H2,8)),"")</f>
        <v>0.875</v>
      </c>
      <c r="K2" s="3" t="s">
        <v>10</v>
      </c>
      <c r="L2" s="3" t="s">
        <v>237</v>
      </c>
      <c r="M2" s="3"/>
      <c r="N2" s="5">
        <v>2.5</v>
      </c>
      <c r="O2" s="6">
        <f t="shared" ref="O2:O33" si="0">FIND("-",C2)</f>
        <v>8</v>
      </c>
      <c r="P2" s="6">
        <f t="shared" ref="P2:P33" si="1">FIND("-",C2,(O2+1))</f>
        <v>21</v>
      </c>
      <c r="Q2" s="6" t="str">
        <f t="shared" ref="Q2:Q33" si="2">MID(C2,O2+1,(P2-O2-1))</f>
        <v xml:space="preserve">SA.MBA.HYFX </v>
      </c>
      <c r="R2" s="6" t="str" cm="1">
        <f t="array" ref="R2">_xlfn.IFS('Spring 2025'!$S2,'Spring 2025'!$S$1,'Spring 2025'!$T2,'Spring 2025'!$T$1,'Spring 2025'!$U2,'Spring 2025'!$U$1,'Spring 2025'!$V2,'Spring 2025'!$V$1,'Spring 2025'!$W2,'Spring 2025'!$W$1,'Spring 2025'!$X2,'Spring 2025'!$X$1,'Spring 2025'!$Y2,'Spring 2025'!$Y$1,'Spring 2025'!$Z2,'Spring 2025'!$Z$1,'Spring 2025'!$AA2,'Spring 2025'!$AA$1,'Spring 2025'!$AB2,'Spring 2025'!$AB$1,'Spring 2025'!$AC2,'Spring 2025'!$AC$1,'Spring 2025'!$AD2,'Spring 2025'!$AD$1)</f>
        <v>MBA</v>
      </c>
      <c r="S2" s="7" t="b">
        <f t="shared" ref="S2:S33" si="3">ISNUMBER(SEARCH("MBA",$Q2))</f>
        <v>1</v>
      </c>
      <c r="T2" s="8" t="b">
        <f t="shared" ref="T2:T33" si="4">ISNUMBER(SEARCH("MSF",$Q2))</f>
        <v>0</v>
      </c>
      <c r="U2" s="8" t="b">
        <f t="shared" ref="U2:U33" si="5">ISNUMBER(SEARCH("MSA",$Q2))</f>
        <v>0</v>
      </c>
      <c r="V2" s="8" t="b">
        <f t="shared" ref="V2:V33" si="6">OR((ISNUMBER(SEARCH("AN1",$Q2))),(ISNUMBER(SEARCH("BUA",$Q2))))</f>
        <v>0</v>
      </c>
      <c r="W2" s="8" t="b">
        <f t="shared" ref="W2:W33" si="7">OR((ISNUMBER(SEARCH("AN2",$Q2))),(ISNUMBER(SEARCH("MKA",$Q2))))</f>
        <v>0</v>
      </c>
      <c r="X2" s="8" t="b">
        <f t="shared" ref="X2:X33" si="8">ISNUMBER(SEARCH("AIB",$Q2))</f>
        <v>0</v>
      </c>
      <c r="Y2" s="8" t="b">
        <f t="shared" ref="Y2:Y33" si="9">ISNUMBER(SEARCH("AN3",$Q2))</f>
        <v>0</v>
      </c>
      <c r="Z2" s="8" t="b">
        <f t="shared" ref="Z2:Z33" si="10">ISNUMBER(SEARCH("ONLBA",$Q2))</f>
        <v>0</v>
      </c>
      <c r="AA2" s="8" t="b">
        <f t="shared" ref="AA2:AA33" si="11">ISNUMBER(SEARCH("PHD",$Q2))</f>
        <v>0</v>
      </c>
      <c r="AB2" s="8" t="b">
        <f t="shared" ref="AB2:AB33" si="12">ISNUMBER(SEARCH("ELCT",$Q2))</f>
        <v>0</v>
      </c>
      <c r="AC2" s="8" t="b">
        <f t="shared" ref="AC2:AC33" si="13">ISNUMBER(SEARCH("MMM",$Q2))</f>
        <v>0</v>
      </c>
      <c r="AD2" s="8" t="b">
        <f t="shared" ref="AD2:AD33" si="14">ISNUMBER(SEARCH("EXP",$Q2))</f>
        <v>0</v>
      </c>
    </row>
    <row r="3" spans="1:30" ht="19.5" customHeight="1">
      <c r="A3" s="3" t="s">
        <v>9</v>
      </c>
      <c r="B3" s="3" t="s">
        <v>7</v>
      </c>
      <c r="C3" s="3" t="s">
        <v>19</v>
      </c>
      <c r="D3" s="3" t="str">
        <f>LEFT(Table2[[#This Row],[Section]],FIND(" - ",Table2[[#This Row],[Section]])-1)</f>
        <v>ACC 418-SA.ELCT</v>
      </c>
      <c r="E3" s="3" t="str">
        <f>MID(Table2[[#This Row],[Section]],Table2[[#This Row],[Data 2]]+1,50)</f>
        <v xml:space="preserve"> Taxes &amp; Business Strategy</v>
      </c>
      <c r="F3" s="3" t="s">
        <v>20</v>
      </c>
      <c r="G3" s="3" t="s">
        <v>215</v>
      </c>
      <c r="H3" s="9" t="s">
        <v>212</v>
      </c>
      <c r="I3" s="4">
        <f>IFERROR(TIMEVALUE(LEFT('Spring 2025'!$H3,9)),"")</f>
        <v>0.73611111111111116</v>
      </c>
      <c r="J3" s="4">
        <f>IFERROR(TIMEVALUE(RIGHT('Spring 2025'!$H3,8)),"")</f>
        <v>0.875</v>
      </c>
      <c r="K3" s="3" t="s">
        <v>10</v>
      </c>
      <c r="L3" s="3" t="s">
        <v>15</v>
      </c>
      <c r="M3" s="3" t="s">
        <v>207</v>
      </c>
      <c r="N3" s="5">
        <v>2.5</v>
      </c>
      <c r="O3" s="6">
        <f t="shared" si="0"/>
        <v>8</v>
      </c>
      <c r="P3" s="6">
        <f t="shared" si="1"/>
        <v>17</v>
      </c>
      <c r="Q3" s="6" t="str">
        <f t="shared" si="2"/>
        <v xml:space="preserve">SA.ELCT </v>
      </c>
      <c r="R3" s="6" t="str" cm="1">
        <f t="array" ref="R3">_xlfn.IFS('Spring 2025'!$S3,'Spring 2025'!$S$1,'Spring 2025'!$T3,'Spring 2025'!$T$1,'Spring 2025'!$U3,'Spring 2025'!$U$1,'Spring 2025'!$V3,'Spring 2025'!$V$1,'Spring 2025'!$W3,'Spring 2025'!$W$1,'Spring 2025'!$X3,'Spring 2025'!$X$1,'Spring 2025'!$Y3,'Spring 2025'!$Y$1,'Spring 2025'!$Z3,'Spring 2025'!$Z$1,'Spring 2025'!$AA3,'Spring 2025'!$AA$1,'Spring 2025'!$AB3,'Spring 2025'!$AB$1,'Spring 2025'!$AC3,'Spring 2025'!$AC$1,'Spring 2025'!$AD3,'Spring 2025'!$AD$1)</f>
        <v>Elective</v>
      </c>
      <c r="S3" s="10" t="b">
        <f t="shared" si="3"/>
        <v>0</v>
      </c>
      <c r="T3" s="6" t="b">
        <f t="shared" si="4"/>
        <v>0</v>
      </c>
      <c r="U3" s="6" t="b">
        <f t="shared" si="5"/>
        <v>0</v>
      </c>
      <c r="V3" s="6" t="b">
        <f t="shared" si="6"/>
        <v>0</v>
      </c>
      <c r="W3" s="6" t="b">
        <f t="shared" si="7"/>
        <v>0</v>
      </c>
      <c r="X3" s="6" t="b">
        <f t="shared" si="8"/>
        <v>0</v>
      </c>
      <c r="Y3" s="6" t="b">
        <f t="shared" si="9"/>
        <v>0</v>
      </c>
      <c r="Z3" s="6" t="b">
        <f t="shared" si="10"/>
        <v>0</v>
      </c>
      <c r="AA3" s="6" t="b">
        <f t="shared" si="11"/>
        <v>0</v>
      </c>
      <c r="AB3" s="6" t="b">
        <f t="shared" si="12"/>
        <v>1</v>
      </c>
      <c r="AC3" s="6" t="b">
        <f t="shared" si="13"/>
        <v>0</v>
      </c>
      <c r="AD3" s="6" t="b">
        <f t="shared" si="14"/>
        <v>0</v>
      </c>
    </row>
    <row r="4" spans="1:30" ht="19.5" customHeight="1">
      <c r="A4" s="3" t="s">
        <v>9</v>
      </c>
      <c r="B4" s="3" t="s">
        <v>7</v>
      </c>
      <c r="C4" s="3" t="s">
        <v>21</v>
      </c>
      <c r="D4" s="3" t="str">
        <f>LEFT(Table2[[#This Row],[Section]],FIND(" - ",Table2[[#This Row],[Section]])-1)</f>
        <v>ACC 424-SA.MSA</v>
      </c>
      <c r="E4" s="3" t="str">
        <f>MID(Table2[[#This Row],[Section]],Table2[[#This Row],[Data 2]]+1,50)</f>
        <v xml:space="preserve"> Financial Reporting II</v>
      </c>
      <c r="F4" s="3" t="s">
        <v>20</v>
      </c>
      <c r="G4" s="3" t="s">
        <v>213</v>
      </c>
      <c r="H4" s="9" t="s">
        <v>217</v>
      </c>
      <c r="I4" s="4">
        <f>IFERROR(TIMEVALUE(LEFT('Spring 2025'!$H4,9)),"")</f>
        <v>0.56944444444444442</v>
      </c>
      <c r="J4" s="4">
        <f>IFERROR(TIMEVALUE(RIGHT('Spring 2025'!$H4,8)),"")</f>
        <v>0.63194444444444442</v>
      </c>
      <c r="K4" s="3" t="s">
        <v>10</v>
      </c>
      <c r="L4" s="3" t="s">
        <v>15</v>
      </c>
      <c r="M4" s="3"/>
      <c r="N4" s="5">
        <v>2.5</v>
      </c>
      <c r="O4" s="6">
        <f t="shared" si="0"/>
        <v>8</v>
      </c>
      <c r="P4" s="6">
        <f t="shared" si="1"/>
        <v>16</v>
      </c>
      <c r="Q4" s="6" t="str">
        <f t="shared" si="2"/>
        <v xml:space="preserve">SA.MSA </v>
      </c>
      <c r="R4" s="6" t="str" cm="1">
        <f t="array" ref="R4">_xlfn.IFS('Spring 2025'!$S4,'Spring 2025'!$S$1,'Spring 2025'!$T4,'Spring 2025'!$T$1,'Spring 2025'!$U4,'Spring 2025'!$U$1,'Spring 2025'!$V4,'Spring 2025'!$V$1,'Spring 2025'!$W4,'Spring 2025'!$W$1,'Spring 2025'!$X4,'Spring 2025'!$X$1,'Spring 2025'!$Y4,'Spring 2025'!$Y$1,'Spring 2025'!$Z4,'Spring 2025'!$Z$1,'Spring 2025'!$AA4,'Spring 2025'!$AA$1,'Spring 2025'!$AB4,'Spring 2025'!$AB$1,'Spring 2025'!$AC4,'Spring 2025'!$AC$1,'Spring 2025'!$AD4,'Spring 2025'!$AD$1)</f>
        <v>MSA</v>
      </c>
      <c r="S4" s="8" t="b">
        <f t="shared" si="3"/>
        <v>0</v>
      </c>
      <c r="T4" s="8" t="b">
        <f t="shared" si="4"/>
        <v>0</v>
      </c>
      <c r="U4" s="8" t="b">
        <f t="shared" si="5"/>
        <v>1</v>
      </c>
      <c r="V4" s="8" t="b">
        <f t="shared" si="6"/>
        <v>0</v>
      </c>
      <c r="W4" s="8" t="b">
        <f t="shared" si="7"/>
        <v>0</v>
      </c>
      <c r="X4" s="8" t="b">
        <f t="shared" si="8"/>
        <v>0</v>
      </c>
      <c r="Y4" s="8" t="b">
        <f t="shared" si="9"/>
        <v>0</v>
      </c>
      <c r="Z4" s="8" t="b">
        <f t="shared" si="10"/>
        <v>0</v>
      </c>
      <c r="AA4" s="8" t="b">
        <f t="shared" si="11"/>
        <v>0</v>
      </c>
      <c r="AB4" s="8" t="b">
        <f t="shared" si="12"/>
        <v>0</v>
      </c>
      <c r="AC4" s="8" t="b">
        <f t="shared" si="13"/>
        <v>0</v>
      </c>
      <c r="AD4" s="8" t="b">
        <f t="shared" si="14"/>
        <v>0</v>
      </c>
    </row>
    <row r="5" spans="1:30" ht="19.5" customHeight="1">
      <c r="A5" s="3" t="s">
        <v>9</v>
      </c>
      <c r="B5" s="3" t="s">
        <v>7</v>
      </c>
      <c r="C5" s="3" t="s">
        <v>24</v>
      </c>
      <c r="D5" s="3" t="str">
        <f>LEFT(Table2[[#This Row],[Section]],FIND(" - ",Table2[[#This Row],[Section]])-1)</f>
        <v>ACC 437-SA.MSA</v>
      </c>
      <c r="E5" s="3" t="str">
        <f>MID(Table2[[#This Row],[Section]],Table2[[#This Row],[Data 2]]+1,50)</f>
        <v xml:space="preserve"> Basic Fed Income Tax Acctg</v>
      </c>
      <c r="F5" s="3" t="s">
        <v>23</v>
      </c>
      <c r="G5" s="3" t="s">
        <v>216</v>
      </c>
      <c r="H5" s="3" t="s">
        <v>218</v>
      </c>
      <c r="I5" s="4">
        <f>IFERROR(TIMEVALUE(LEFT('Spring 2025'!$H5,9)),"")</f>
        <v>0.64583333333333337</v>
      </c>
      <c r="J5" s="4">
        <f>IFERROR(TIMEVALUE(RIGHT('Spring 2025'!$H5,8)),"")</f>
        <v>0.70833333333333337</v>
      </c>
      <c r="K5" s="3" t="s">
        <v>10</v>
      </c>
      <c r="L5" s="3" t="s">
        <v>15</v>
      </c>
      <c r="M5" s="3"/>
      <c r="N5" s="5">
        <v>2.5</v>
      </c>
      <c r="O5" s="6">
        <f t="shared" si="0"/>
        <v>8</v>
      </c>
      <c r="P5" s="6">
        <f t="shared" si="1"/>
        <v>16</v>
      </c>
      <c r="Q5" s="6" t="str">
        <f t="shared" si="2"/>
        <v xml:space="preserve">SA.MSA </v>
      </c>
      <c r="R5" s="6" t="str" cm="1">
        <f t="array" ref="R5">_xlfn.IFS('Spring 2025'!$S5,'Spring 2025'!$S$1,'Spring 2025'!$T5,'Spring 2025'!$T$1,'Spring 2025'!$U5,'Spring 2025'!$U$1,'Spring 2025'!$V5,'Spring 2025'!$V$1,'Spring 2025'!$W5,'Spring 2025'!$W$1,'Spring 2025'!$X5,'Spring 2025'!$X$1,'Spring 2025'!$Y5,'Spring 2025'!$Y$1,'Spring 2025'!$Z5,'Spring 2025'!$Z$1,'Spring 2025'!$AA5,'Spring 2025'!$AA$1,'Spring 2025'!$AB5,'Spring 2025'!$AB$1,'Spring 2025'!$AC5,'Spring 2025'!$AC$1,'Spring 2025'!$AD5,'Spring 2025'!$AD$1)</f>
        <v>MSA</v>
      </c>
      <c r="S5" s="6" t="b">
        <f t="shared" si="3"/>
        <v>0</v>
      </c>
      <c r="T5" s="6" t="b">
        <f t="shared" si="4"/>
        <v>0</v>
      </c>
      <c r="U5" s="6" t="b">
        <f t="shared" si="5"/>
        <v>1</v>
      </c>
      <c r="V5" s="6" t="b">
        <f t="shared" si="6"/>
        <v>0</v>
      </c>
      <c r="W5" s="6" t="b">
        <f t="shared" si="7"/>
        <v>0</v>
      </c>
      <c r="X5" s="6" t="b">
        <f t="shared" si="8"/>
        <v>0</v>
      </c>
      <c r="Y5" s="6" t="b">
        <f t="shared" si="9"/>
        <v>0</v>
      </c>
      <c r="Z5" s="6" t="b">
        <f t="shared" si="10"/>
        <v>0</v>
      </c>
      <c r="AA5" s="6" t="b">
        <f t="shared" si="11"/>
        <v>0</v>
      </c>
      <c r="AB5" s="6" t="b">
        <f t="shared" si="12"/>
        <v>0</v>
      </c>
      <c r="AC5" s="6" t="b">
        <f t="shared" si="13"/>
        <v>0</v>
      </c>
      <c r="AD5" s="6" t="b">
        <f t="shared" si="14"/>
        <v>0</v>
      </c>
    </row>
    <row r="6" spans="1:30" ht="19.5" customHeight="1">
      <c r="A6" s="3" t="s">
        <v>9</v>
      </c>
      <c r="B6" s="3" t="s">
        <v>7</v>
      </c>
      <c r="C6" s="3" t="s">
        <v>28</v>
      </c>
      <c r="D6" s="3" t="str">
        <f>LEFT(Table2[[#This Row],[Section]],FIND(" - ",Table2[[#This Row],[Section]])-1)</f>
        <v>ACC 439-SA.ELCT</v>
      </c>
      <c r="E6" s="3" t="str">
        <f>MID(Table2[[#This Row],[Section]],Table2[[#This Row],[Data 2]]+1,50)</f>
        <v xml:space="preserve"> Accounting Analytics for Forensics</v>
      </c>
      <c r="F6" s="3" t="s">
        <v>8</v>
      </c>
      <c r="G6" s="3" t="s">
        <v>215</v>
      </c>
      <c r="H6" s="9" t="s">
        <v>212</v>
      </c>
      <c r="I6" s="4">
        <f>IFERROR(TIMEVALUE(LEFT('Spring 2025'!$H6,9)),"")</f>
        <v>0.73611111111111116</v>
      </c>
      <c r="J6" s="4">
        <f>IFERROR(TIMEVALUE(RIGHT('Spring 2025'!$H6,8)),"")</f>
        <v>0.875</v>
      </c>
      <c r="K6" s="3" t="s">
        <v>10</v>
      </c>
      <c r="L6" s="3" t="s">
        <v>15</v>
      </c>
      <c r="M6" s="3" t="s">
        <v>207</v>
      </c>
      <c r="N6" s="5">
        <v>2.5</v>
      </c>
      <c r="O6" s="6">
        <f t="shared" si="0"/>
        <v>8</v>
      </c>
      <c r="P6" s="6">
        <f t="shared" si="1"/>
        <v>17</v>
      </c>
      <c r="Q6" s="6" t="str">
        <f t="shared" si="2"/>
        <v xml:space="preserve">SA.ELCT </v>
      </c>
      <c r="R6" s="6" t="str" cm="1">
        <f t="array" ref="R6">_xlfn.IFS('Spring 2025'!$S6,'Spring 2025'!$S$1,'Spring 2025'!$T6,'Spring 2025'!$T$1,'Spring 2025'!$U6,'Spring 2025'!$U$1,'Spring 2025'!$V6,'Spring 2025'!$V$1,'Spring 2025'!$W6,'Spring 2025'!$W$1,'Spring 2025'!$X6,'Spring 2025'!$X$1,'Spring 2025'!$Y6,'Spring 2025'!$Y$1,'Spring 2025'!$Z6,'Spring 2025'!$Z$1,'Spring 2025'!$AA6,'Spring 2025'!$AA$1,'Spring 2025'!$AB6,'Spring 2025'!$AB$1,'Spring 2025'!$AC6,'Spring 2025'!$AC$1,'Spring 2025'!$AD6,'Spring 2025'!$AD$1)</f>
        <v>Elective</v>
      </c>
      <c r="S6" s="8" t="b">
        <f t="shared" si="3"/>
        <v>0</v>
      </c>
      <c r="T6" s="8" t="b">
        <f t="shared" si="4"/>
        <v>0</v>
      </c>
      <c r="U6" s="8" t="b">
        <f t="shared" si="5"/>
        <v>0</v>
      </c>
      <c r="V6" s="8" t="b">
        <f t="shared" si="6"/>
        <v>0</v>
      </c>
      <c r="W6" s="8" t="b">
        <f t="shared" si="7"/>
        <v>0</v>
      </c>
      <c r="X6" s="8" t="b">
        <f t="shared" si="8"/>
        <v>0</v>
      </c>
      <c r="Y6" s="8" t="b">
        <f t="shared" si="9"/>
        <v>0</v>
      </c>
      <c r="Z6" s="8" t="b">
        <f t="shared" si="10"/>
        <v>0</v>
      </c>
      <c r="AA6" s="8" t="b">
        <f t="shared" si="11"/>
        <v>0</v>
      </c>
      <c r="AB6" s="8" t="b">
        <f t="shared" si="12"/>
        <v>1</v>
      </c>
      <c r="AC6" s="8" t="b">
        <f t="shared" si="13"/>
        <v>0</v>
      </c>
      <c r="AD6" s="8" t="b">
        <f t="shared" si="14"/>
        <v>0</v>
      </c>
    </row>
    <row r="7" spans="1:30" ht="19.5" customHeight="1">
      <c r="A7" s="3" t="s">
        <v>9</v>
      </c>
      <c r="B7" s="3" t="s">
        <v>7</v>
      </c>
      <c r="C7" s="3" t="s">
        <v>33</v>
      </c>
      <c r="D7" s="3" t="str">
        <f>LEFT(Table2[[#This Row],[Section]],FIND(" - ",Table2[[#This Row],[Section]])-1)</f>
        <v>ACC 511-SA.PHD</v>
      </c>
      <c r="E7" s="3" t="str">
        <f>MID(Table2[[#This Row],[Section]],Table2[[#This Row],[Data 2]]+1,50)</f>
        <v xml:space="preserve"> Accounting Research II</v>
      </c>
      <c r="F7" s="3" t="s">
        <v>14</v>
      </c>
      <c r="G7" s="3" t="s">
        <v>216</v>
      </c>
      <c r="H7" s="3" t="s">
        <v>221</v>
      </c>
      <c r="I7" s="4">
        <f>IFERROR(TIMEVALUE(LEFT('Spring 2025'!$H7,9)),"")</f>
        <v>0.3611111111111111</v>
      </c>
      <c r="J7" s="4">
        <f>IFERROR(TIMEVALUE(RIGHT('Spring 2025'!$H7,8)),"")</f>
        <v>0.4513888888888889</v>
      </c>
      <c r="K7" s="3" t="s">
        <v>10</v>
      </c>
      <c r="L7" s="3" t="s">
        <v>15</v>
      </c>
      <c r="M7" s="3" t="s">
        <v>208</v>
      </c>
      <c r="N7" s="5">
        <v>3</v>
      </c>
      <c r="O7" s="6">
        <f t="shared" si="0"/>
        <v>8</v>
      </c>
      <c r="P7" s="6">
        <f t="shared" si="1"/>
        <v>16</v>
      </c>
      <c r="Q7" s="6" t="str">
        <f t="shared" si="2"/>
        <v xml:space="preserve">SA.PHD </v>
      </c>
      <c r="R7" s="6" t="str" cm="1">
        <f t="array" ref="R7">_xlfn.IFS('Spring 2025'!$S7,'Spring 2025'!$S$1,'Spring 2025'!$T7,'Spring 2025'!$T$1,'Spring 2025'!$U7,'Spring 2025'!$U$1,'Spring 2025'!$V7,'Spring 2025'!$V$1,'Spring 2025'!$W7,'Spring 2025'!$W$1,'Spring 2025'!$X7,'Spring 2025'!$X$1,'Spring 2025'!$Y7,'Spring 2025'!$Y$1,'Spring 2025'!$Z7,'Spring 2025'!$Z$1,'Spring 2025'!$AA7,'Spring 2025'!$AA$1,'Spring 2025'!$AB7,'Spring 2025'!$AB$1,'Spring 2025'!$AC7,'Spring 2025'!$AC$1,'Spring 2025'!$AD7,'Spring 2025'!$AD$1)</f>
        <v>PHD</v>
      </c>
      <c r="S7" s="6" t="b">
        <f t="shared" si="3"/>
        <v>0</v>
      </c>
      <c r="T7" s="6" t="b">
        <f t="shared" si="4"/>
        <v>0</v>
      </c>
      <c r="U7" s="6" t="b">
        <f t="shared" si="5"/>
        <v>0</v>
      </c>
      <c r="V7" s="6" t="b">
        <f t="shared" si="6"/>
        <v>0</v>
      </c>
      <c r="W7" s="6" t="b">
        <f t="shared" si="7"/>
        <v>0</v>
      </c>
      <c r="X7" s="6" t="b">
        <f t="shared" si="8"/>
        <v>0</v>
      </c>
      <c r="Y7" s="6" t="b">
        <f t="shared" si="9"/>
        <v>0</v>
      </c>
      <c r="Z7" s="6" t="b">
        <f t="shared" si="10"/>
        <v>0</v>
      </c>
      <c r="AA7" s="6" t="b">
        <f t="shared" si="11"/>
        <v>1</v>
      </c>
      <c r="AB7" s="6" t="b">
        <f t="shared" si="12"/>
        <v>0</v>
      </c>
      <c r="AC7" s="6" t="b">
        <f t="shared" si="13"/>
        <v>0</v>
      </c>
      <c r="AD7" s="6" t="b">
        <f t="shared" si="14"/>
        <v>0</v>
      </c>
    </row>
    <row r="8" spans="1:30" ht="19.5" customHeight="1">
      <c r="A8" s="3" t="s">
        <v>36</v>
      </c>
      <c r="B8" s="3" t="s">
        <v>7</v>
      </c>
      <c r="C8" s="3" t="s">
        <v>38</v>
      </c>
      <c r="D8" s="3" t="str">
        <f>LEFT(Table2[[#This Row],[Section]],FIND(" - ",Table2[[#This Row],[Section]])-1)</f>
        <v>AEC 513-SA.PHD</v>
      </c>
      <c r="E8" s="3" t="str">
        <f>MID(Table2[[#This Row],[Section]],Table2[[#This Row],[Data 2]]+1,50)</f>
        <v xml:space="preserve"> Industrial Organization Theory</v>
      </c>
      <c r="F8" s="3" t="s">
        <v>40</v>
      </c>
      <c r="G8" s="3" t="s">
        <v>216</v>
      </c>
      <c r="H8" s="3" t="s">
        <v>223</v>
      </c>
      <c r="I8" s="4">
        <f>IFERROR(TIMEVALUE(LEFT('Spring 2025'!$H8,9)),"")</f>
        <v>0.5625</v>
      </c>
      <c r="J8" s="4">
        <f>IFERROR(TIMEVALUE(RIGHT('Spring 2025'!$H8,8)),"")</f>
        <v>0.65277777777777779</v>
      </c>
      <c r="K8" s="3" t="s">
        <v>10</v>
      </c>
      <c r="L8" s="3" t="s">
        <v>15</v>
      </c>
      <c r="M8" s="3" t="s">
        <v>208</v>
      </c>
      <c r="N8" s="5">
        <v>3</v>
      </c>
      <c r="O8" s="6">
        <f t="shared" si="0"/>
        <v>8</v>
      </c>
      <c r="P8" s="6">
        <f t="shared" si="1"/>
        <v>16</v>
      </c>
      <c r="Q8" s="6" t="str">
        <f t="shared" si="2"/>
        <v xml:space="preserve">SA.PHD </v>
      </c>
      <c r="R8" s="6" t="str" cm="1">
        <f t="array" ref="R8">_xlfn.IFS('Spring 2025'!$S8,'Spring 2025'!$S$1,'Spring 2025'!$T8,'Spring 2025'!$T$1,'Spring 2025'!$U8,'Spring 2025'!$U$1,'Spring 2025'!$V8,'Spring 2025'!$V$1,'Spring 2025'!$W8,'Spring 2025'!$W$1,'Spring 2025'!$X8,'Spring 2025'!$X$1,'Spring 2025'!$Y8,'Spring 2025'!$Y$1,'Spring 2025'!$Z8,'Spring 2025'!$Z$1,'Spring 2025'!$AA8,'Spring 2025'!$AA$1,'Spring 2025'!$AB8,'Spring 2025'!$AB$1,'Spring 2025'!$AC8,'Spring 2025'!$AC$1,'Spring 2025'!$AD8,'Spring 2025'!$AD$1)</f>
        <v>PHD</v>
      </c>
      <c r="S8" s="8" t="b">
        <f t="shared" si="3"/>
        <v>0</v>
      </c>
      <c r="T8" s="8" t="b">
        <f t="shared" si="4"/>
        <v>0</v>
      </c>
      <c r="U8" s="8" t="b">
        <f t="shared" si="5"/>
        <v>0</v>
      </c>
      <c r="V8" s="8" t="b">
        <f t="shared" si="6"/>
        <v>0</v>
      </c>
      <c r="W8" s="8" t="b">
        <f t="shared" si="7"/>
        <v>0</v>
      </c>
      <c r="X8" s="8" t="b">
        <f t="shared" si="8"/>
        <v>0</v>
      </c>
      <c r="Y8" s="8" t="b">
        <f t="shared" si="9"/>
        <v>0</v>
      </c>
      <c r="Z8" s="8" t="b">
        <f t="shared" si="10"/>
        <v>0</v>
      </c>
      <c r="AA8" s="8" t="b">
        <f t="shared" si="11"/>
        <v>1</v>
      </c>
      <c r="AB8" s="8" t="b">
        <f t="shared" si="12"/>
        <v>0</v>
      </c>
      <c r="AC8" s="8" t="b">
        <f t="shared" si="13"/>
        <v>0</v>
      </c>
      <c r="AD8" s="8" t="b">
        <f t="shared" si="14"/>
        <v>0</v>
      </c>
    </row>
    <row r="9" spans="1:30" ht="19.5" customHeight="1">
      <c r="A9" s="3" t="s">
        <v>43</v>
      </c>
      <c r="B9" s="3" t="s">
        <v>7</v>
      </c>
      <c r="C9" s="3" t="s">
        <v>41</v>
      </c>
      <c r="D9" s="3" t="str">
        <f>LEFT(Table2[[#This Row],[Section]],FIND(" - ",Table2[[#This Row],[Section]])-1)</f>
        <v>BPP 426-SA.ELCT</v>
      </c>
      <c r="E9" s="3" t="str">
        <f>MID(Table2[[#This Row],[Section]],Table2[[#This Row],[Data 2]]+1,50)</f>
        <v xml:space="preserve"> Macroeconomic Policy: Choices &amp; Outcomes</v>
      </c>
      <c r="F9" s="3" t="s">
        <v>42</v>
      </c>
      <c r="G9" s="3" t="s">
        <v>219</v>
      </c>
      <c r="H9" s="3" t="s">
        <v>212</v>
      </c>
      <c r="I9" s="4">
        <f>IFERROR(TIMEVALUE(LEFT('Spring 2025'!$H9,9)),"")</f>
        <v>0.73611111111111116</v>
      </c>
      <c r="J9" s="4">
        <f>IFERROR(TIMEVALUE(RIGHT('Spring 2025'!$H9,8)),"")</f>
        <v>0.875</v>
      </c>
      <c r="K9" s="3" t="s">
        <v>10</v>
      </c>
      <c r="L9" s="3" t="s">
        <v>15</v>
      </c>
      <c r="M9" s="3" t="s">
        <v>207</v>
      </c>
      <c r="N9" s="5">
        <v>2.5</v>
      </c>
      <c r="O9" s="6">
        <f t="shared" si="0"/>
        <v>8</v>
      </c>
      <c r="P9" s="6">
        <f t="shared" si="1"/>
        <v>17</v>
      </c>
      <c r="Q9" s="6" t="str">
        <f t="shared" si="2"/>
        <v xml:space="preserve">SA.ELCT </v>
      </c>
      <c r="R9" s="6" t="str" cm="1">
        <f t="array" ref="R9">_xlfn.IFS('Spring 2025'!$S9,'Spring 2025'!$S$1,'Spring 2025'!$T9,'Spring 2025'!$T$1,'Spring 2025'!$U9,'Spring 2025'!$U$1,'Spring 2025'!$V9,'Spring 2025'!$V$1,'Spring 2025'!$W9,'Spring 2025'!$W$1,'Spring 2025'!$X9,'Spring 2025'!$X$1,'Spring 2025'!$Y9,'Spring 2025'!$Y$1,'Spring 2025'!$Z9,'Spring 2025'!$Z$1,'Spring 2025'!$AA9,'Spring 2025'!$AA$1,'Spring 2025'!$AB9,'Spring 2025'!$AB$1,'Spring 2025'!$AC9,'Spring 2025'!$AC$1,'Spring 2025'!$AD9,'Spring 2025'!$AD$1)</f>
        <v>Elective</v>
      </c>
      <c r="S9" s="6" t="b">
        <f t="shared" si="3"/>
        <v>0</v>
      </c>
      <c r="T9" s="6" t="b">
        <f t="shared" si="4"/>
        <v>0</v>
      </c>
      <c r="U9" s="6" t="b">
        <f t="shared" si="5"/>
        <v>0</v>
      </c>
      <c r="V9" s="6" t="b">
        <f t="shared" si="6"/>
        <v>0</v>
      </c>
      <c r="W9" s="6" t="b">
        <f t="shared" si="7"/>
        <v>0</v>
      </c>
      <c r="X9" s="6" t="b">
        <f t="shared" si="8"/>
        <v>0</v>
      </c>
      <c r="Y9" s="6" t="b">
        <f t="shared" si="9"/>
        <v>0</v>
      </c>
      <c r="Z9" s="6" t="b">
        <f t="shared" si="10"/>
        <v>0</v>
      </c>
      <c r="AA9" s="6" t="b">
        <f t="shared" si="11"/>
        <v>0</v>
      </c>
      <c r="AB9" s="6" t="b">
        <f t="shared" si="12"/>
        <v>1</v>
      </c>
      <c r="AC9" s="6" t="b">
        <f t="shared" si="13"/>
        <v>0</v>
      </c>
      <c r="AD9" s="6" t="b">
        <f t="shared" si="14"/>
        <v>0</v>
      </c>
    </row>
    <row r="10" spans="1:30" ht="19.5" customHeight="1">
      <c r="A10" s="3" t="s">
        <v>241</v>
      </c>
      <c r="B10" s="3" t="s">
        <v>7</v>
      </c>
      <c r="C10" s="3" t="s">
        <v>62</v>
      </c>
      <c r="D10" s="3" t="str">
        <f>LEFT(Table2[[#This Row],[Section]],FIND(" - ",Table2[[#This Row],[Section]])-1)</f>
        <v>CIS 415-SA.ELCT</v>
      </c>
      <c r="E10" s="3" t="str">
        <f>MID(Table2[[#This Row],[Section]],Table2[[#This Row],[Data 2]]+1,50)</f>
        <v xml:space="preserve"> Bus Proc Analysis &amp; Design</v>
      </c>
      <c r="F10" s="3" t="s">
        <v>63</v>
      </c>
      <c r="G10" s="3" t="s">
        <v>219</v>
      </c>
      <c r="H10" s="3" t="s">
        <v>212</v>
      </c>
      <c r="I10" s="4">
        <f>IFERROR(TIMEVALUE(LEFT('Spring 2025'!$H10,9)),"")</f>
        <v>0.73611111111111116</v>
      </c>
      <c r="J10" s="4">
        <f>IFERROR(TIMEVALUE(RIGHT('Spring 2025'!$H10,8)),"")</f>
        <v>0.875</v>
      </c>
      <c r="K10" s="3" t="s">
        <v>10</v>
      </c>
      <c r="L10" s="3" t="s">
        <v>15</v>
      </c>
      <c r="M10" s="3" t="s">
        <v>207</v>
      </c>
      <c r="N10" s="5">
        <v>2.5</v>
      </c>
      <c r="O10" s="6">
        <f t="shared" si="0"/>
        <v>8</v>
      </c>
      <c r="P10" s="6">
        <f t="shared" si="1"/>
        <v>17</v>
      </c>
      <c r="Q10" s="6" t="str">
        <f t="shared" si="2"/>
        <v xml:space="preserve">SA.ELCT </v>
      </c>
      <c r="R10" s="6" t="str" cm="1">
        <f t="array" ref="R10">_xlfn.IFS('Spring 2025'!$S10,'Spring 2025'!$S$1,'Spring 2025'!$T10,'Spring 2025'!$T$1,'Spring 2025'!$U10,'Spring 2025'!$U$1,'Spring 2025'!$V10,'Spring 2025'!$V$1,'Spring 2025'!$W10,'Spring 2025'!$W$1,'Spring 2025'!$X10,'Spring 2025'!$X$1,'Spring 2025'!$Y10,'Spring 2025'!$Y$1,'Spring 2025'!$Z10,'Spring 2025'!$Z$1,'Spring 2025'!$AA10,'Spring 2025'!$AA$1,'Spring 2025'!$AB10,'Spring 2025'!$AB$1,'Spring 2025'!$AC10,'Spring 2025'!$AC$1,'Spring 2025'!$AD10,'Spring 2025'!$AD$1)</f>
        <v>Elective</v>
      </c>
      <c r="S10" s="8" t="b">
        <f t="shared" si="3"/>
        <v>0</v>
      </c>
      <c r="T10" s="8" t="b">
        <f t="shared" si="4"/>
        <v>0</v>
      </c>
      <c r="U10" s="8" t="b">
        <f t="shared" si="5"/>
        <v>0</v>
      </c>
      <c r="V10" s="8" t="b">
        <f t="shared" si="6"/>
        <v>0</v>
      </c>
      <c r="W10" s="8" t="b">
        <f t="shared" si="7"/>
        <v>0</v>
      </c>
      <c r="X10" s="8" t="b">
        <f t="shared" si="8"/>
        <v>0</v>
      </c>
      <c r="Y10" s="8" t="b">
        <f t="shared" si="9"/>
        <v>0</v>
      </c>
      <c r="Z10" s="8" t="b">
        <f t="shared" si="10"/>
        <v>0</v>
      </c>
      <c r="AA10" s="8" t="b">
        <f t="shared" si="11"/>
        <v>0</v>
      </c>
      <c r="AB10" s="8" t="b">
        <f t="shared" si="12"/>
        <v>1</v>
      </c>
      <c r="AC10" s="8" t="b">
        <f t="shared" si="13"/>
        <v>0</v>
      </c>
      <c r="AD10" s="8" t="b">
        <f t="shared" si="14"/>
        <v>0</v>
      </c>
    </row>
    <row r="11" spans="1:30" ht="19.5" customHeight="1">
      <c r="A11" s="3" t="s">
        <v>241</v>
      </c>
      <c r="B11" s="3" t="s">
        <v>7</v>
      </c>
      <c r="C11" s="3" t="s">
        <v>66</v>
      </c>
      <c r="D11" s="3" t="str">
        <f>LEFT(Table2[[#This Row],[Section]],FIND(" - ",Table2[[#This Row],[Section]])-1)</f>
        <v>CIS 432-SA.ELCT1</v>
      </c>
      <c r="E11" s="3" t="str">
        <f>MID(Table2[[#This Row],[Section]],Table2[[#This Row],[Data 2]]+1,50)</f>
        <v xml:space="preserve"> Machine Learning for Business Analytics</v>
      </c>
      <c r="F11" s="3" t="s">
        <v>68</v>
      </c>
      <c r="G11" s="3" t="s">
        <v>216</v>
      </c>
      <c r="H11" s="3" t="s">
        <v>217</v>
      </c>
      <c r="I11" s="4">
        <f>IFERROR(TIMEVALUE(LEFT('Spring 2025'!$H11,9)),"")</f>
        <v>0.56944444444444442</v>
      </c>
      <c r="J11" s="4">
        <f>IFERROR(TIMEVALUE(RIGHT('Spring 2025'!$H11,8)),"")</f>
        <v>0.63194444444444442</v>
      </c>
      <c r="K11" s="3" t="s">
        <v>10</v>
      </c>
      <c r="L11" s="3" t="s">
        <v>15</v>
      </c>
      <c r="M11" s="3" t="s">
        <v>207</v>
      </c>
      <c r="N11" s="5">
        <v>2.5</v>
      </c>
      <c r="O11" s="6">
        <f t="shared" si="0"/>
        <v>8</v>
      </c>
      <c r="P11" s="6">
        <f t="shared" si="1"/>
        <v>18</v>
      </c>
      <c r="Q11" s="6" t="str">
        <f t="shared" si="2"/>
        <v xml:space="preserve">SA.ELCT1 </v>
      </c>
      <c r="R11" s="6" t="str" cm="1">
        <f t="array" ref="R11">_xlfn.IFS('Spring 2025'!$S11,'Spring 2025'!$S$1,'Spring 2025'!$T11,'Spring 2025'!$T$1,'Spring 2025'!$U11,'Spring 2025'!$U$1,'Spring 2025'!$V11,'Spring 2025'!$V$1,'Spring 2025'!$W11,'Spring 2025'!$W$1,'Spring 2025'!$X11,'Spring 2025'!$X$1,'Spring 2025'!$Y11,'Spring 2025'!$Y$1,'Spring 2025'!$Z11,'Spring 2025'!$Z$1,'Spring 2025'!$AA11,'Spring 2025'!$AA$1,'Spring 2025'!$AB11,'Spring 2025'!$AB$1,'Spring 2025'!$AC11,'Spring 2025'!$AC$1,'Spring 2025'!$AD11,'Spring 2025'!$AD$1)</f>
        <v>Elective</v>
      </c>
      <c r="S11" s="6" t="b">
        <f t="shared" si="3"/>
        <v>0</v>
      </c>
      <c r="T11" s="6" t="b">
        <f t="shared" si="4"/>
        <v>0</v>
      </c>
      <c r="U11" s="6" t="b">
        <f t="shared" si="5"/>
        <v>0</v>
      </c>
      <c r="V11" s="6" t="b">
        <f t="shared" si="6"/>
        <v>0</v>
      </c>
      <c r="W11" s="6" t="b">
        <f t="shared" si="7"/>
        <v>0</v>
      </c>
      <c r="X11" s="6" t="b">
        <f t="shared" si="8"/>
        <v>0</v>
      </c>
      <c r="Y11" s="6" t="b">
        <f t="shared" si="9"/>
        <v>0</v>
      </c>
      <c r="Z11" s="6" t="b">
        <f t="shared" si="10"/>
        <v>0</v>
      </c>
      <c r="AA11" s="6" t="b">
        <f t="shared" si="11"/>
        <v>0</v>
      </c>
      <c r="AB11" s="6" t="b">
        <f t="shared" si="12"/>
        <v>1</v>
      </c>
      <c r="AC11" s="6" t="b">
        <f t="shared" si="13"/>
        <v>0</v>
      </c>
      <c r="AD11" s="6" t="b">
        <f t="shared" si="14"/>
        <v>0</v>
      </c>
    </row>
    <row r="12" spans="1:30" ht="19.5" customHeight="1">
      <c r="A12" s="3" t="s">
        <v>241</v>
      </c>
      <c r="B12" s="3" t="s">
        <v>7</v>
      </c>
      <c r="C12" s="3" t="s">
        <v>69</v>
      </c>
      <c r="D12" s="3" t="str">
        <f>LEFT(Table2[[#This Row],[Section]],FIND(" - ",Table2[[#This Row],[Section]])-1)</f>
        <v>CIS 432-SA.ELCT2</v>
      </c>
      <c r="E12" s="3" t="str">
        <f>MID(Table2[[#This Row],[Section]],Table2[[#This Row],[Data 2]]+1,50)</f>
        <v xml:space="preserve"> Machine Learning for Business Analytics</v>
      </c>
      <c r="F12" s="3" t="s">
        <v>68</v>
      </c>
      <c r="G12" s="3" t="s">
        <v>216</v>
      </c>
      <c r="H12" s="3" t="s">
        <v>218</v>
      </c>
      <c r="I12" s="4">
        <f>IFERROR(TIMEVALUE(LEFT('Spring 2025'!$H12,9)),"")</f>
        <v>0.64583333333333337</v>
      </c>
      <c r="J12" s="4">
        <f>IFERROR(TIMEVALUE(RIGHT('Spring 2025'!$H12,8)),"")</f>
        <v>0.70833333333333337</v>
      </c>
      <c r="K12" s="3" t="s">
        <v>10</v>
      </c>
      <c r="L12" s="3" t="s">
        <v>15</v>
      </c>
      <c r="M12" s="3" t="s">
        <v>207</v>
      </c>
      <c r="N12" s="5">
        <v>2.5</v>
      </c>
      <c r="O12" s="6">
        <f t="shared" si="0"/>
        <v>8</v>
      </c>
      <c r="P12" s="6">
        <f t="shared" si="1"/>
        <v>18</v>
      </c>
      <c r="Q12" s="6" t="str">
        <f t="shared" si="2"/>
        <v xml:space="preserve">SA.ELCT2 </v>
      </c>
      <c r="R12" s="6" t="str" cm="1">
        <f t="array" ref="R12">_xlfn.IFS('Spring 2025'!$S12,'Spring 2025'!$S$1,'Spring 2025'!$T12,'Spring 2025'!$T$1,'Spring 2025'!$U12,'Spring 2025'!$U$1,'Spring 2025'!$V12,'Spring 2025'!$V$1,'Spring 2025'!$W12,'Spring 2025'!$W$1,'Spring 2025'!$X12,'Spring 2025'!$X$1,'Spring 2025'!$Y12,'Spring 2025'!$Y$1,'Spring 2025'!$Z12,'Spring 2025'!$Z$1,'Spring 2025'!$AA12,'Spring 2025'!$AA$1,'Spring 2025'!$AB12,'Spring 2025'!$AB$1,'Spring 2025'!$AC12,'Spring 2025'!$AC$1,'Spring 2025'!$AD12,'Spring 2025'!$AD$1)</f>
        <v>Elective</v>
      </c>
      <c r="S12" s="8" t="b">
        <f t="shared" si="3"/>
        <v>0</v>
      </c>
      <c r="T12" s="8" t="b">
        <f t="shared" si="4"/>
        <v>0</v>
      </c>
      <c r="U12" s="8" t="b">
        <f t="shared" si="5"/>
        <v>0</v>
      </c>
      <c r="V12" s="8" t="b">
        <f t="shared" si="6"/>
        <v>0</v>
      </c>
      <c r="W12" s="8" t="b">
        <f t="shared" si="7"/>
        <v>0</v>
      </c>
      <c r="X12" s="8" t="b">
        <f t="shared" si="8"/>
        <v>0</v>
      </c>
      <c r="Y12" s="8" t="b">
        <f t="shared" si="9"/>
        <v>0</v>
      </c>
      <c r="Z12" s="8" t="b">
        <f t="shared" si="10"/>
        <v>0</v>
      </c>
      <c r="AA12" s="8" t="b">
        <f t="shared" si="11"/>
        <v>0</v>
      </c>
      <c r="AB12" s="8" t="b">
        <f t="shared" si="12"/>
        <v>1</v>
      </c>
      <c r="AC12" s="8" t="b">
        <f t="shared" si="13"/>
        <v>0</v>
      </c>
      <c r="AD12" s="8" t="b">
        <f t="shared" si="14"/>
        <v>0</v>
      </c>
    </row>
    <row r="13" spans="1:30" ht="19.5" customHeight="1">
      <c r="A13" s="3" t="s">
        <v>241</v>
      </c>
      <c r="B13" s="3" t="s">
        <v>7</v>
      </c>
      <c r="C13" s="3" t="s">
        <v>80</v>
      </c>
      <c r="D13" s="3" t="str">
        <f>LEFT(Table2[[#This Row],[Section]],FIND(" - ",Table2[[#This Row],[Section]])-1)</f>
        <v>CIS 467-SA.AN1</v>
      </c>
      <c r="E13" s="3" t="str">
        <f>MID(Table2[[#This Row],[Section]],Table2[[#This Row],[Data 2]]+1,50)</f>
        <v xml:space="preserve"> Data Management, Warehousing, &amp; Visualization</v>
      </c>
      <c r="F13" s="3" t="s">
        <v>81</v>
      </c>
      <c r="G13" s="3" t="s">
        <v>213</v>
      </c>
      <c r="H13" s="9" t="s">
        <v>214</v>
      </c>
      <c r="I13" s="4">
        <f>IFERROR(TIMEVALUE(LEFT('Spring 2025'!$H13,9)),"")</f>
        <v>0.4375</v>
      </c>
      <c r="J13" s="4">
        <f>IFERROR(TIMEVALUE(RIGHT('Spring 2025'!$H13,8)),"")</f>
        <v>0.5</v>
      </c>
      <c r="K13" s="3" t="s">
        <v>10</v>
      </c>
      <c r="L13" s="3" t="s">
        <v>15</v>
      </c>
      <c r="M13" s="3" t="s">
        <v>207</v>
      </c>
      <c r="N13" s="5">
        <v>2.5</v>
      </c>
      <c r="O13" s="6">
        <f t="shared" si="0"/>
        <v>8</v>
      </c>
      <c r="P13" s="6">
        <f t="shared" si="1"/>
        <v>16</v>
      </c>
      <c r="Q13" s="6" t="str">
        <f t="shared" si="2"/>
        <v xml:space="preserve">SA.AN1 </v>
      </c>
      <c r="R13" s="6" t="str" cm="1">
        <f t="array" ref="R13">_xlfn.IFS('Spring 2025'!$S13,'Spring 2025'!$S$1,'Spring 2025'!$T13,'Spring 2025'!$T$1,'Spring 2025'!$U13,'Spring 2025'!$U$1,'Spring 2025'!$V13,'Spring 2025'!$V$1,'Spring 2025'!$W13,'Spring 2025'!$W$1,'Spring 2025'!$X13,'Spring 2025'!$X$1,'Spring 2025'!$Y13,'Spring 2025'!$Y$1,'Spring 2025'!$Z13,'Spring 2025'!$Z$1,'Spring 2025'!$AA13,'Spring 2025'!$AA$1,'Spring 2025'!$AB13,'Spring 2025'!$AB$1,'Spring 2025'!$AC13,'Spring 2025'!$AC$1,'Spring 2025'!$AD13,'Spring 2025'!$AD$1)</f>
        <v>MSBA</v>
      </c>
      <c r="S13" s="6" t="b">
        <f t="shared" si="3"/>
        <v>0</v>
      </c>
      <c r="T13" s="6" t="b">
        <f t="shared" si="4"/>
        <v>0</v>
      </c>
      <c r="U13" s="6" t="b">
        <f t="shared" si="5"/>
        <v>0</v>
      </c>
      <c r="V13" s="6" t="b">
        <f t="shared" si="6"/>
        <v>1</v>
      </c>
      <c r="W13" s="6" t="b">
        <f t="shared" si="7"/>
        <v>0</v>
      </c>
      <c r="X13" s="6" t="b">
        <f t="shared" si="8"/>
        <v>0</v>
      </c>
      <c r="Y13" s="6" t="b">
        <f t="shared" si="9"/>
        <v>0</v>
      </c>
      <c r="Z13" s="6" t="b">
        <f t="shared" si="10"/>
        <v>0</v>
      </c>
      <c r="AA13" s="6" t="b">
        <f t="shared" si="11"/>
        <v>0</v>
      </c>
      <c r="AB13" s="6" t="b">
        <f t="shared" si="12"/>
        <v>0</v>
      </c>
      <c r="AC13" s="6" t="b">
        <f t="shared" si="13"/>
        <v>0</v>
      </c>
      <c r="AD13" s="6" t="b">
        <f t="shared" si="14"/>
        <v>0</v>
      </c>
    </row>
    <row r="14" spans="1:30" ht="19.5" customHeight="1">
      <c r="A14" s="3" t="s">
        <v>241</v>
      </c>
      <c r="B14" s="3" t="s">
        <v>7</v>
      </c>
      <c r="C14" s="3" t="s">
        <v>82</v>
      </c>
      <c r="D14" s="3" t="str">
        <f>LEFT(Table2[[#This Row],[Section]],FIND(" - ",Table2[[#This Row],[Section]])-1)</f>
        <v>CIS 467-SA.AN1.L</v>
      </c>
      <c r="E14" s="3" t="str">
        <f>MID(Table2[[#This Row],[Section]],Table2[[#This Row],[Data 2]]+1,50)</f>
        <v xml:space="preserve"> Data Management, Warehousing, &amp; Visualization-Lab</v>
      </c>
      <c r="F14" s="3"/>
      <c r="G14" s="3" t="s">
        <v>219</v>
      </c>
      <c r="H14" s="3" t="s">
        <v>224</v>
      </c>
      <c r="I14" s="4">
        <f>IFERROR(TIMEVALUE(LEFT('Spring 2025'!$H14,9)),"")</f>
        <v>0.4375</v>
      </c>
      <c r="J14" s="4">
        <f>IFERROR(TIMEVALUE(RIGHT('Spring 2025'!$H14,8)),"")</f>
        <v>0.97916666666666663</v>
      </c>
      <c r="K14" s="3" t="s">
        <v>18</v>
      </c>
      <c r="L14" s="3" t="s">
        <v>15</v>
      </c>
      <c r="M14" s="3" t="s">
        <v>207</v>
      </c>
      <c r="N14" s="5">
        <v>0</v>
      </c>
      <c r="O14" s="6">
        <f t="shared" si="0"/>
        <v>8</v>
      </c>
      <c r="P14" s="6">
        <f t="shared" si="1"/>
        <v>18</v>
      </c>
      <c r="Q14" s="6" t="str">
        <f t="shared" si="2"/>
        <v xml:space="preserve">SA.AN1.L </v>
      </c>
      <c r="R14" s="6" t="str" cm="1">
        <f t="array" ref="R14">_xlfn.IFS('Spring 2025'!$S14,'Spring 2025'!$S$1,'Spring 2025'!$T14,'Spring 2025'!$T$1,'Spring 2025'!$U14,'Spring 2025'!$U$1,'Spring 2025'!$V14,'Spring 2025'!$V$1,'Spring 2025'!$W14,'Spring 2025'!$W$1,'Spring 2025'!$X14,'Spring 2025'!$X$1,'Spring 2025'!$Y14,'Spring 2025'!$Y$1,'Spring 2025'!$Z14,'Spring 2025'!$Z$1,'Spring 2025'!$AA14,'Spring 2025'!$AA$1,'Spring 2025'!$AB14,'Spring 2025'!$AB$1,'Spring 2025'!$AC14,'Spring 2025'!$AC$1,'Spring 2025'!$AD14,'Spring 2025'!$AD$1)</f>
        <v>MSBA</v>
      </c>
      <c r="S14" s="8" t="b">
        <f t="shared" si="3"/>
        <v>0</v>
      </c>
      <c r="T14" s="8" t="b">
        <f t="shared" si="4"/>
        <v>0</v>
      </c>
      <c r="U14" s="8" t="b">
        <f t="shared" si="5"/>
        <v>0</v>
      </c>
      <c r="V14" s="8" t="b">
        <f t="shared" si="6"/>
        <v>1</v>
      </c>
      <c r="W14" s="8" t="b">
        <f t="shared" si="7"/>
        <v>0</v>
      </c>
      <c r="X14" s="8" t="b">
        <f t="shared" si="8"/>
        <v>0</v>
      </c>
      <c r="Y14" s="8" t="b">
        <f t="shared" si="9"/>
        <v>0</v>
      </c>
      <c r="Z14" s="8" t="b">
        <f t="shared" si="10"/>
        <v>0</v>
      </c>
      <c r="AA14" s="8" t="b">
        <f t="shared" si="11"/>
        <v>0</v>
      </c>
      <c r="AB14" s="8" t="b">
        <f t="shared" si="12"/>
        <v>0</v>
      </c>
      <c r="AC14" s="8" t="b">
        <f t="shared" si="13"/>
        <v>0</v>
      </c>
      <c r="AD14" s="8" t="b">
        <f t="shared" si="14"/>
        <v>0</v>
      </c>
    </row>
    <row r="15" spans="1:30" ht="19.5" customHeight="1">
      <c r="A15" s="3" t="s">
        <v>241</v>
      </c>
      <c r="B15" s="3" t="s">
        <v>7</v>
      </c>
      <c r="C15" s="3" t="s">
        <v>83</v>
      </c>
      <c r="D15" s="3" t="str">
        <f>LEFT(Table2[[#This Row],[Section]],FIND(" - ",Table2[[#This Row],[Section]])-1)</f>
        <v>CIS 467-SA.AN2</v>
      </c>
      <c r="E15" s="3" t="str">
        <f>MID(Table2[[#This Row],[Section]],Table2[[#This Row],[Data 2]]+1,50)</f>
        <v xml:space="preserve"> Data Management, Warehousing, &amp; Visualization</v>
      </c>
      <c r="F15" s="3" t="s">
        <v>81</v>
      </c>
      <c r="G15" s="3" t="s">
        <v>213</v>
      </c>
      <c r="H15" s="9" t="s">
        <v>225</v>
      </c>
      <c r="I15" s="4">
        <f>IFERROR(TIMEVALUE(LEFT('Spring 2025'!$H15,9)),"")</f>
        <v>0.3611111111111111</v>
      </c>
      <c r="J15" s="4">
        <f>IFERROR(TIMEVALUE(RIGHT('Spring 2025'!$H15,8)),"")</f>
        <v>0.4236111111111111</v>
      </c>
      <c r="K15" s="3" t="s">
        <v>10</v>
      </c>
      <c r="L15" s="3" t="s">
        <v>15</v>
      </c>
      <c r="M15" s="3" t="s">
        <v>207</v>
      </c>
      <c r="N15" s="5">
        <v>2.5</v>
      </c>
      <c r="O15" s="6">
        <f t="shared" si="0"/>
        <v>8</v>
      </c>
      <c r="P15" s="6">
        <f t="shared" si="1"/>
        <v>16</v>
      </c>
      <c r="Q15" s="6" t="str">
        <f t="shared" si="2"/>
        <v xml:space="preserve">SA.AN2 </v>
      </c>
      <c r="R15" s="6" t="str" cm="1">
        <f t="array" ref="R15">_xlfn.IFS('Spring 2025'!$S15,'Spring 2025'!$S$1,'Spring 2025'!$T15,'Spring 2025'!$T$1,'Spring 2025'!$U15,'Spring 2025'!$U$1,'Spring 2025'!$V15,'Spring 2025'!$V$1,'Spring 2025'!$W15,'Spring 2025'!$W$1,'Spring 2025'!$X15,'Spring 2025'!$X$1,'Spring 2025'!$Y15,'Spring 2025'!$Y$1,'Spring 2025'!$Z15,'Spring 2025'!$Z$1,'Spring 2025'!$AA15,'Spring 2025'!$AA$1,'Spring 2025'!$AB15,'Spring 2025'!$AB$1,'Spring 2025'!$AC15,'Spring 2025'!$AC$1,'Spring 2025'!$AD15,'Spring 2025'!$AD$1)</f>
        <v>MSMA</v>
      </c>
      <c r="S15" s="6" t="b">
        <f t="shared" si="3"/>
        <v>0</v>
      </c>
      <c r="T15" s="6" t="b">
        <f t="shared" si="4"/>
        <v>0</v>
      </c>
      <c r="U15" s="6" t="b">
        <f t="shared" si="5"/>
        <v>0</v>
      </c>
      <c r="V15" s="6" t="b">
        <f t="shared" si="6"/>
        <v>0</v>
      </c>
      <c r="W15" s="6" t="b">
        <f t="shared" si="7"/>
        <v>1</v>
      </c>
      <c r="X15" s="6" t="b">
        <f t="shared" si="8"/>
        <v>0</v>
      </c>
      <c r="Y15" s="6" t="b">
        <f t="shared" si="9"/>
        <v>0</v>
      </c>
      <c r="Z15" s="6" t="b">
        <f t="shared" si="10"/>
        <v>0</v>
      </c>
      <c r="AA15" s="6" t="b">
        <f t="shared" si="11"/>
        <v>0</v>
      </c>
      <c r="AB15" s="6" t="b">
        <f t="shared" si="12"/>
        <v>0</v>
      </c>
      <c r="AC15" s="6" t="b">
        <f t="shared" si="13"/>
        <v>0</v>
      </c>
      <c r="AD15" s="6" t="b">
        <f t="shared" si="14"/>
        <v>0</v>
      </c>
    </row>
    <row r="16" spans="1:30" ht="19.5" customHeight="1">
      <c r="A16" s="3" t="s">
        <v>241</v>
      </c>
      <c r="B16" s="3" t="s">
        <v>7</v>
      </c>
      <c r="C16" s="3" t="s">
        <v>84</v>
      </c>
      <c r="D16" s="3" t="str">
        <f>LEFT(Table2[[#This Row],[Section]],FIND(" - ",Table2[[#This Row],[Section]])-1)</f>
        <v>CIS 467-SA.AN2.L</v>
      </c>
      <c r="E16" s="3" t="str">
        <f>MID(Table2[[#This Row],[Section]],Table2[[#This Row],[Data 2]]+1,50)</f>
        <v xml:space="preserve"> Data Management, Warehousing, &amp; Visualization-Lab</v>
      </c>
      <c r="F16" s="3"/>
      <c r="G16" s="3" t="s">
        <v>219</v>
      </c>
      <c r="H16" s="3" t="s">
        <v>226</v>
      </c>
      <c r="I16" s="4">
        <f>IFERROR(TIMEVALUE(LEFT('Spring 2025'!$H16,9)),"")</f>
        <v>0.3611111111111111</v>
      </c>
      <c r="J16" s="4">
        <f>IFERROR(TIMEVALUE(RIGHT('Spring 2025'!$H16,8)),"")</f>
        <v>0.40277777777777773</v>
      </c>
      <c r="K16" s="3" t="s">
        <v>18</v>
      </c>
      <c r="L16" s="3" t="s">
        <v>15</v>
      </c>
      <c r="M16" s="3" t="s">
        <v>207</v>
      </c>
      <c r="N16" s="5">
        <v>0</v>
      </c>
      <c r="O16" s="6">
        <f t="shared" si="0"/>
        <v>8</v>
      </c>
      <c r="P16" s="6">
        <f t="shared" si="1"/>
        <v>18</v>
      </c>
      <c r="Q16" s="6" t="str">
        <f t="shared" si="2"/>
        <v xml:space="preserve">SA.AN2.L </v>
      </c>
      <c r="R16" s="6" t="str" cm="1">
        <f t="array" ref="R16">_xlfn.IFS('Spring 2025'!$S16,'Spring 2025'!$S$1,'Spring 2025'!$T16,'Spring 2025'!$T$1,'Spring 2025'!$U16,'Spring 2025'!$U$1,'Spring 2025'!$V16,'Spring 2025'!$V$1,'Spring 2025'!$W16,'Spring 2025'!$W$1,'Spring 2025'!$X16,'Spring 2025'!$X$1,'Spring 2025'!$Y16,'Spring 2025'!$Y$1,'Spring 2025'!$Z16,'Spring 2025'!$Z$1,'Spring 2025'!$AA16,'Spring 2025'!$AA$1,'Spring 2025'!$AB16,'Spring 2025'!$AB$1,'Spring 2025'!$AC16,'Spring 2025'!$AC$1,'Spring 2025'!$AD16,'Spring 2025'!$AD$1)</f>
        <v>MSMA</v>
      </c>
      <c r="S16" s="8" t="b">
        <f t="shared" si="3"/>
        <v>0</v>
      </c>
      <c r="T16" s="8" t="b">
        <f t="shared" si="4"/>
        <v>0</v>
      </c>
      <c r="U16" s="8" t="b">
        <f t="shared" si="5"/>
        <v>0</v>
      </c>
      <c r="V16" s="8" t="b">
        <f t="shared" si="6"/>
        <v>0</v>
      </c>
      <c r="W16" s="8" t="b">
        <f t="shared" si="7"/>
        <v>1</v>
      </c>
      <c r="X16" s="8" t="b">
        <f t="shared" si="8"/>
        <v>0</v>
      </c>
      <c r="Y16" s="8" t="b">
        <f t="shared" si="9"/>
        <v>0</v>
      </c>
      <c r="Z16" s="8" t="b">
        <f t="shared" si="10"/>
        <v>0</v>
      </c>
      <c r="AA16" s="8" t="b">
        <f t="shared" si="11"/>
        <v>0</v>
      </c>
      <c r="AB16" s="8" t="b">
        <f t="shared" si="12"/>
        <v>0</v>
      </c>
      <c r="AC16" s="8" t="b">
        <f t="shared" si="13"/>
        <v>0</v>
      </c>
      <c r="AD16" s="8" t="b">
        <f t="shared" si="14"/>
        <v>0</v>
      </c>
    </row>
    <row r="17" spans="1:30" ht="19.5" customHeight="1">
      <c r="A17" s="3" t="s">
        <v>241</v>
      </c>
      <c r="B17" s="3" t="s">
        <v>7</v>
      </c>
      <c r="C17" s="3" t="s">
        <v>85</v>
      </c>
      <c r="D17" s="3" t="str">
        <f>LEFT(Table2[[#This Row],[Section]],FIND(" - ",Table2[[#This Row],[Section]])-1)</f>
        <v>CIS 467-SA.AN3</v>
      </c>
      <c r="E17" s="3" t="str">
        <f>MID(Table2[[#This Row],[Section]],Table2[[#This Row],[Data 2]]+1,50)</f>
        <v xml:space="preserve"> Data Management, Warehousing, &amp; Visualization</v>
      </c>
      <c r="F17" s="3" t="s">
        <v>81</v>
      </c>
      <c r="G17" s="3" t="s">
        <v>213</v>
      </c>
      <c r="H17" s="9" t="s">
        <v>217</v>
      </c>
      <c r="I17" s="4">
        <f>IFERROR(TIMEVALUE(LEFT('Spring 2025'!$H17,9)),"")</f>
        <v>0.56944444444444442</v>
      </c>
      <c r="J17" s="4">
        <f>IFERROR(TIMEVALUE(RIGHT('Spring 2025'!$H17,8)),"")</f>
        <v>0.63194444444444442</v>
      </c>
      <c r="K17" s="3" t="s">
        <v>10</v>
      </c>
      <c r="L17" s="3" t="s">
        <v>15</v>
      </c>
      <c r="M17" s="3" t="s">
        <v>207</v>
      </c>
      <c r="N17" s="5">
        <v>2.5</v>
      </c>
      <c r="O17" s="6">
        <f t="shared" si="0"/>
        <v>8</v>
      </c>
      <c r="P17" s="6">
        <f t="shared" si="1"/>
        <v>16</v>
      </c>
      <c r="Q17" s="6" t="str">
        <f t="shared" si="2"/>
        <v xml:space="preserve">SA.AN3 </v>
      </c>
      <c r="R17" s="6" t="str" cm="1">
        <f t="array" ref="R17">_xlfn.IFS('Spring 2025'!$S17,'Spring 2025'!$S$1,'Spring 2025'!$T17,'Spring 2025'!$T$1,'Spring 2025'!$U17,'Spring 2025'!$U$1,'Spring 2025'!$V17,'Spring 2025'!$V$1,'Spring 2025'!$W17,'Spring 2025'!$W$1,'Spring 2025'!$X17,'Spring 2025'!$X$1,'Spring 2025'!$Y17,'Spring 2025'!$Y$1,'Spring 2025'!$Z17,'Spring 2025'!$Z$1,'Spring 2025'!$AA17,'Spring 2025'!$AA$1,'Spring 2025'!$AB17,'Spring 2025'!$AB$1,'Spring 2025'!$AC17,'Spring 2025'!$AC$1,'Spring 2025'!$AD17,'Spring 2025'!$AD$1)</f>
        <v>BA/MA/AIB</v>
      </c>
      <c r="S17" s="6" t="b">
        <f t="shared" si="3"/>
        <v>0</v>
      </c>
      <c r="T17" s="6" t="b">
        <f t="shared" si="4"/>
        <v>0</v>
      </c>
      <c r="U17" s="6" t="b">
        <f t="shared" si="5"/>
        <v>0</v>
      </c>
      <c r="V17" s="6" t="b">
        <f t="shared" si="6"/>
        <v>0</v>
      </c>
      <c r="W17" s="6" t="b">
        <f t="shared" si="7"/>
        <v>0</v>
      </c>
      <c r="X17" s="6" t="b">
        <f t="shared" si="8"/>
        <v>0</v>
      </c>
      <c r="Y17" s="6" t="b">
        <f t="shared" si="9"/>
        <v>1</v>
      </c>
      <c r="Z17" s="6" t="b">
        <f t="shared" si="10"/>
        <v>0</v>
      </c>
      <c r="AA17" s="6" t="b">
        <f t="shared" si="11"/>
        <v>0</v>
      </c>
      <c r="AB17" s="6" t="b">
        <f t="shared" si="12"/>
        <v>0</v>
      </c>
      <c r="AC17" s="6" t="b">
        <f t="shared" si="13"/>
        <v>0</v>
      </c>
      <c r="AD17" s="6" t="b">
        <f t="shared" si="14"/>
        <v>0</v>
      </c>
    </row>
    <row r="18" spans="1:30" ht="19.5" customHeight="1">
      <c r="A18" s="3" t="s">
        <v>241</v>
      </c>
      <c r="B18" s="3" t="s">
        <v>7</v>
      </c>
      <c r="C18" s="3" t="s">
        <v>86</v>
      </c>
      <c r="D18" s="3" t="str">
        <f>LEFT(Table2[[#This Row],[Section]],FIND(" - ",Table2[[#This Row],[Section]])-1)</f>
        <v>CIS 467-SA.AN3.L</v>
      </c>
      <c r="E18" s="3" t="str">
        <f>MID(Table2[[#This Row],[Section]],Table2[[#This Row],[Data 2]]+1,50)</f>
        <v xml:space="preserve"> Data Management, Warehousing, &amp; Visualization-Lab</v>
      </c>
      <c r="F18" s="3"/>
      <c r="G18" s="3" t="s">
        <v>219</v>
      </c>
      <c r="H18" s="3" t="s">
        <v>227</v>
      </c>
      <c r="I18" s="4">
        <f>IFERROR(TIMEVALUE(LEFT('Spring 2025'!$H18,9)),"")</f>
        <v>0.56944444444444442</v>
      </c>
      <c r="J18" s="4">
        <f>IFERROR(TIMEVALUE(RIGHT('Spring 2025'!$H18,8)),"")</f>
        <v>0.61111111111111105</v>
      </c>
      <c r="K18" s="3" t="s">
        <v>18</v>
      </c>
      <c r="L18" s="3" t="s">
        <v>15</v>
      </c>
      <c r="M18" s="3" t="s">
        <v>207</v>
      </c>
      <c r="N18" s="5">
        <v>0</v>
      </c>
      <c r="O18" s="6">
        <f t="shared" si="0"/>
        <v>8</v>
      </c>
      <c r="P18" s="6">
        <f t="shared" si="1"/>
        <v>18</v>
      </c>
      <c r="Q18" s="6" t="str">
        <f t="shared" si="2"/>
        <v xml:space="preserve">SA.AN3.L </v>
      </c>
      <c r="R18" s="6" t="str" cm="1">
        <f t="array" ref="R18">_xlfn.IFS('Spring 2025'!$S18,'Spring 2025'!$S$1,'Spring 2025'!$T18,'Spring 2025'!$T$1,'Spring 2025'!$U18,'Spring 2025'!$U$1,'Spring 2025'!$V18,'Spring 2025'!$V$1,'Spring 2025'!$W18,'Spring 2025'!$W$1,'Spring 2025'!$X18,'Spring 2025'!$X$1,'Spring 2025'!$Y18,'Spring 2025'!$Y$1,'Spring 2025'!$Z18,'Spring 2025'!$Z$1,'Spring 2025'!$AA18,'Spring 2025'!$AA$1,'Spring 2025'!$AB18,'Spring 2025'!$AB$1,'Spring 2025'!$AC18,'Spring 2025'!$AC$1,'Spring 2025'!$AD18,'Spring 2025'!$AD$1)</f>
        <v>BA/MA/AIB</v>
      </c>
      <c r="S18" s="8" t="b">
        <f t="shared" si="3"/>
        <v>0</v>
      </c>
      <c r="T18" s="8" t="b">
        <f t="shared" si="4"/>
        <v>0</v>
      </c>
      <c r="U18" s="8" t="b">
        <f t="shared" si="5"/>
        <v>0</v>
      </c>
      <c r="V18" s="8" t="b">
        <f t="shared" si="6"/>
        <v>0</v>
      </c>
      <c r="W18" s="8" t="b">
        <f t="shared" si="7"/>
        <v>0</v>
      </c>
      <c r="X18" s="8" t="b">
        <f t="shared" si="8"/>
        <v>0</v>
      </c>
      <c r="Y18" s="8" t="b">
        <f t="shared" si="9"/>
        <v>1</v>
      </c>
      <c r="Z18" s="8" t="b">
        <f t="shared" si="10"/>
        <v>0</v>
      </c>
      <c r="AA18" s="8" t="b">
        <f t="shared" si="11"/>
        <v>0</v>
      </c>
      <c r="AB18" s="8" t="b">
        <f t="shared" si="12"/>
        <v>0</v>
      </c>
      <c r="AC18" s="8" t="b">
        <f t="shared" si="13"/>
        <v>0</v>
      </c>
      <c r="AD18" s="8" t="b">
        <f t="shared" si="14"/>
        <v>0</v>
      </c>
    </row>
    <row r="19" spans="1:30" ht="19.5" customHeight="1">
      <c r="A19" s="3" t="s">
        <v>241</v>
      </c>
      <c r="B19" s="3" t="s">
        <v>7</v>
      </c>
      <c r="C19" s="3" t="s">
        <v>87</v>
      </c>
      <c r="D19" s="3" t="str">
        <f>LEFT(Table2[[#This Row],[Section]],FIND(" - ",Table2[[#This Row],[Section]])-1)</f>
        <v>CIS 467-SA.ONLBA</v>
      </c>
      <c r="E19" s="3" t="str">
        <f>MID(Table2[[#This Row],[Section]],Table2[[#This Row],[Data 2]]+1,50)</f>
        <v xml:space="preserve"> Data Management, Warehousing, &amp; Visualization</v>
      </c>
      <c r="F19" s="3" t="s">
        <v>310</v>
      </c>
      <c r="G19" s="3" t="s">
        <v>219</v>
      </c>
      <c r="H19" s="3" t="s">
        <v>228</v>
      </c>
      <c r="I19" s="4">
        <f>IFERROR(TIMEVALUE(LEFT('Spring 2025'!$H19,9)),"")</f>
        <v>0.79166666666666663</v>
      </c>
      <c r="J19" s="4">
        <f>IFERROR(TIMEVALUE(RIGHT('Spring 2025'!$H19,8)),"")</f>
        <v>0.875</v>
      </c>
      <c r="K19" s="3" t="s">
        <v>10</v>
      </c>
      <c r="L19" s="3" t="s">
        <v>11</v>
      </c>
      <c r="M19" s="3" t="s">
        <v>207</v>
      </c>
      <c r="N19" s="5">
        <v>2.5</v>
      </c>
      <c r="O19" s="6">
        <f t="shared" si="0"/>
        <v>8</v>
      </c>
      <c r="P19" s="6">
        <f t="shared" si="1"/>
        <v>18</v>
      </c>
      <c r="Q19" s="6" t="str">
        <f t="shared" si="2"/>
        <v xml:space="preserve">SA.ONLBA </v>
      </c>
      <c r="R19" s="6" t="str" cm="1">
        <f t="array" ref="R19">_xlfn.IFS('Spring 2025'!$S19,'Spring 2025'!$S$1,'Spring 2025'!$T19,'Spring 2025'!$T$1,'Spring 2025'!$U19,'Spring 2025'!$U$1,'Spring 2025'!$V19,'Spring 2025'!$V$1,'Spring 2025'!$W19,'Spring 2025'!$W$1,'Spring 2025'!$X19,'Spring 2025'!$X$1,'Spring 2025'!$Y19,'Spring 2025'!$Y$1,'Spring 2025'!$Z19,'Spring 2025'!$Z$1,'Spring 2025'!$AA19,'Spring 2025'!$AA$1,'Spring 2025'!$AB19,'Spring 2025'!$AB$1,'Spring 2025'!$AC19,'Spring 2025'!$AC$1,'Spring 2025'!$AD19,'Spring 2025'!$AD$1)</f>
        <v>OMSBA</v>
      </c>
      <c r="S19" s="6" t="b">
        <f t="shared" si="3"/>
        <v>0</v>
      </c>
      <c r="T19" s="6" t="b">
        <f t="shared" si="4"/>
        <v>0</v>
      </c>
      <c r="U19" s="6" t="b">
        <f t="shared" si="5"/>
        <v>0</v>
      </c>
      <c r="V19" s="6" t="b">
        <f t="shared" si="6"/>
        <v>0</v>
      </c>
      <c r="W19" s="6" t="b">
        <f t="shared" si="7"/>
        <v>0</v>
      </c>
      <c r="X19" s="6" t="b">
        <f t="shared" si="8"/>
        <v>0</v>
      </c>
      <c r="Y19" s="6" t="b">
        <f t="shared" si="9"/>
        <v>0</v>
      </c>
      <c r="Z19" s="6" t="b">
        <f t="shared" si="10"/>
        <v>1</v>
      </c>
      <c r="AA19" s="6" t="b">
        <f t="shared" si="11"/>
        <v>0</v>
      </c>
      <c r="AB19" s="6" t="b">
        <f t="shared" si="12"/>
        <v>0</v>
      </c>
      <c r="AC19" s="6" t="b">
        <f t="shared" si="13"/>
        <v>0</v>
      </c>
      <c r="AD19" s="6" t="b">
        <f t="shared" si="14"/>
        <v>0</v>
      </c>
    </row>
    <row r="20" spans="1:30" ht="19.5" customHeight="1">
      <c r="A20" s="3" t="s">
        <v>92</v>
      </c>
      <c r="B20" s="3" t="s">
        <v>7</v>
      </c>
      <c r="C20" s="3" t="s">
        <v>94</v>
      </c>
      <c r="D20" s="3" t="str">
        <f>LEFT(Table2[[#This Row],[Section]],FIND(" - ",Table2[[#This Row],[Section]])-1)</f>
        <v>ENT 445-SA.ELCT</v>
      </c>
      <c r="E20" s="3" t="str">
        <f>MID(Table2[[#This Row],[Section]],Table2[[#This Row],[Data 2]]+1,50)</f>
        <v xml:space="preserve"> Practicum in Urban Entrepreneurship</v>
      </c>
      <c r="F20" s="3" t="s">
        <v>95</v>
      </c>
      <c r="G20" s="3" t="s">
        <v>215</v>
      </c>
      <c r="H20" s="9" t="s">
        <v>212</v>
      </c>
      <c r="I20" s="4">
        <f>IFERROR(TIMEVALUE(LEFT('Spring 2025'!$H20,9)),"")</f>
        <v>0.73611111111111116</v>
      </c>
      <c r="J20" s="4">
        <f>IFERROR(TIMEVALUE(RIGHT('Spring 2025'!$H20,8)),"")</f>
        <v>0.875</v>
      </c>
      <c r="K20" s="3" t="s">
        <v>10</v>
      </c>
      <c r="L20" s="3" t="s">
        <v>15</v>
      </c>
      <c r="M20" s="3"/>
      <c r="N20" s="5">
        <v>2.5</v>
      </c>
      <c r="O20" s="6">
        <f t="shared" si="0"/>
        <v>8</v>
      </c>
      <c r="P20" s="6">
        <f t="shared" si="1"/>
        <v>17</v>
      </c>
      <c r="Q20" s="6" t="str">
        <f t="shared" si="2"/>
        <v xml:space="preserve">SA.ELCT </v>
      </c>
      <c r="R20" s="6" t="str" cm="1">
        <f t="array" ref="R20">_xlfn.IFS('Spring 2025'!$S20,'Spring 2025'!$S$1,'Spring 2025'!$T20,'Spring 2025'!$T$1,'Spring 2025'!$U20,'Spring 2025'!$U$1,'Spring 2025'!$V20,'Spring 2025'!$V$1,'Spring 2025'!$W20,'Spring 2025'!$W$1,'Spring 2025'!$X20,'Spring 2025'!$X$1,'Spring 2025'!$Y20,'Spring 2025'!$Y$1,'Spring 2025'!$Z20,'Spring 2025'!$Z$1,'Spring 2025'!$AA20,'Spring 2025'!$AA$1,'Spring 2025'!$AB20,'Spring 2025'!$AB$1,'Spring 2025'!$AC20,'Spring 2025'!$AC$1,'Spring 2025'!$AD20,'Spring 2025'!$AD$1)</f>
        <v>Elective</v>
      </c>
      <c r="S20" s="8" t="b">
        <f t="shared" si="3"/>
        <v>0</v>
      </c>
      <c r="T20" s="8" t="b">
        <f t="shared" si="4"/>
        <v>0</v>
      </c>
      <c r="U20" s="8" t="b">
        <f t="shared" si="5"/>
        <v>0</v>
      </c>
      <c r="V20" s="8" t="b">
        <f t="shared" si="6"/>
        <v>0</v>
      </c>
      <c r="W20" s="8" t="b">
        <f t="shared" si="7"/>
        <v>0</v>
      </c>
      <c r="X20" s="8" t="b">
        <f t="shared" si="8"/>
        <v>0</v>
      </c>
      <c r="Y20" s="8" t="b">
        <f t="shared" si="9"/>
        <v>0</v>
      </c>
      <c r="Z20" s="8" t="b">
        <f t="shared" si="10"/>
        <v>0</v>
      </c>
      <c r="AA20" s="8" t="b">
        <f t="shared" si="11"/>
        <v>0</v>
      </c>
      <c r="AB20" s="8" t="b">
        <f t="shared" si="12"/>
        <v>1</v>
      </c>
      <c r="AC20" s="8" t="b">
        <f t="shared" si="13"/>
        <v>0</v>
      </c>
      <c r="AD20" s="8" t="b">
        <f t="shared" si="14"/>
        <v>0</v>
      </c>
    </row>
    <row r="21" spans="1:30" ht="19.5" customHeight="1">
      <c r="A21" s="3" t="s">
        <v>98</v>
      </c>
      <c r="B21" s="3" t="s">
        <v>7</v>
      </c>
      <c r="C21" s="3" t="s">
        <v>96</v>
      </c>
      <c r="D21" s="3" t="str">
        <f>LEFT(Table2[[#This Row],[Section]],FIND(" - ",Table2[[#This Row],[Section]])-1)</f>
        <v>EXP 485-SA.EXP.HYFX</v>
      </c>
      <c r="E21" s="3" t="str">
        <f>MID(Table2[[#This Row],[Section]],Table2[[#This Row],[Data 2]]+1,50)</f>
        <v xml:space="preserve"> New Venture Development</v>
      </c>
      <c r="F21" s="3" t="s">
        <v>97</v>
      </c>
      <c r="G21" s="3" t="s">
        <v>302</v>
      </c>
      <c r="H21" s="3"/>
      <c r="I21" s="4" t="str">
        <f>IFERROR(TIMEVALUE(LEFT('Spring 2025'!$H21,9)),"")</f>
        <v/>
      </c>
      <c r="J21" s="4" t="str">
        <f>IFERROR(TIMEVALUE(RIGHT('Spring 2025'!$H21,8)),"")</f>
        <v/>
      </c>
      <c r="K21" s="3" t="s">
        <v>10</v>
      </c>
      <c r="L21" s="3" t="s">
        <v>237</v>
      </c>
      <c r="M21" s="3"/>
      <c r="N21" s="5">
        <v>2.5</v>
      </c>
      <c r="O21" s="6">
        <f t="shared" si="0"/>
        <v>8</v>
      </c>
      <c r="P21" s="6">
        <f t="shared" si="1"/>
        <v>21</v>
      </c>
      <c r="Q21" s="6" t="str">
        <f t="shared" si="2"/>
        <v xml:space="preserve">SA.EXP.HYFX </v>
      </c>
      <c r="R21" s="6" t="str" cm="1">
        <f t="array" ref="R21">_xlfn.IFS('Spring 2025'!$S21,'Spring 2025'!$S$1,'Spring 2025'!$T21,'Spring 2025'!$T$1,'Spring 2025'!$U21,'Spring 2025'!$U$1,'Spring 2025'!$V21,'Spring 2025'!$V$1,'Spring 2025'!$W21,'Spring 2025'!$W$1,'Spring 2025'!$X21,'Spring 2025'!$X$1,'Spring 2025'!$Y21,'Spring 2025'!$Y$1,'Spring 2025'!$Z21,'Spring 2025'!$Z$1,'Spring 2025'!$AA21,'Spring 2025'!$AA$1,'Spring 2025'!$AB21,'Spring 2025'!$AB$1,'Spring 2025'!$AC21,'Spring 2025'!$AC$1,'Spring 2025'!$AD21,'Spring 2025'!$AD$1)</f>
        <v>EMBA</v>
      </c>
      <c r="S21" s="6" t="b">
        <f t="shared" si="3"/>
        <v>0</v>
      </c>
      <c r="T21" s="6" t="b">
        <f t="shared" si="4"/>
        <v>0</v>
      </c>
      <c r="U21" s="6" t="b">
        <f t="shared" si="5"/>
        <v>0</v>
      </c>
      <c r="V21" s="6" t="b">
        <f t="shared" si="6"/>
        <v>0</v>
      </c>
      <c r="W21" s="6" t="b">
        <f t="shared" si="7"/>
        <v>0</v>
      </c>
      <c r="X21" s="6" t="b">
        <f t="shared" si="8"/>
        <v>0</v>
      </c>
      <c r="Y21" s="6" t="b">
        <f t="shared" si="9"/>
        <v>0</v>
      </c>
      <c r="Z21" s="6" t="b">
        <f t="shared" si="10"/>
        <v>0</v>
      </c>
      <c r="AA21" s="6" t="b">
        <f t="shared" si="11"/>
        <v>0</v>
      </c>
      <c r="AB21" s="6" t="b">
        <f t="shared" si="12"/>
        <v>0</v>
      </c>
      <c r="AC21" s="6" t="b">
        <f t="shared" si="13"/>
        <v>0</v>
      </c>
      <c r="AD21" s="6" t="b">
        <f t="shared" si="14"/>
        <v>1</v>
      </c>
    </row>
    <row r="22" spans="1:30" ht="19.5" customHeight="1">
      <c r="A22" s="3" t="s">
        <v>100</v>
      </c>
      <c r="B22" s="3" t="s">
        <v>7</v>
      </c>
      <c r="C22" s="3" t="s">
        <v>107</v>
      </c>
      <c r="D22" s="3" t="str">
        <f>LEFT(Table2[[#This Row],[Section]],FIND(" - ",Table2[[#This Row],[Section]])-1)</f>
        <v>FIN 421-SA.ELCT</v>
      </c>
      <c r="E22" s="3" t="str">
        <f>MID(Table2[[#This Row],[Section]],Table2[[#This Row],[Data 2]]+1,50)</f>
        <v xml:space="preserve"> Asset Management</v>
      </c>
      <c r="F22" s="3" t="s">
        <v>108</v>
      </c>
      <c r="G22" s="3" t="s">
        <v>215</v>
      </c>
      <c r="H22" s="9" t="s">
        <v>212</v>
      </c>
      <c r="I22" s="4">
        <f>IFERROR(TIMEVALUE(LEFT('Spring 2025'!$H22,9)),"")</f>
        <v>0.73611111111111116</v>
      </c>
      <c r="J22" s="4">
        <f>IFERROR(TIMEVALUE(RIGHT('Spring 2025'!$H22,8)),"")</f>
        <v>0.875</v>
      </c>
      <c r="K22" s="3" t="s">
        <v>10</v>
      </c>
      <c r="L22" s="3" t="s">
        <v>15</v>
      </c>
      <c r="M22" s="3"/>
      <c r="N22" s="5">
        <v>2.5</v>
      </c>
      <c r="O22" s="6">
        <f t="shared" si="0"/>
        <v>8</v>
      </c>
      <c r="P22" s="6">
        <f t="shared" si="1"/>
        <v>17</v>
      </c>
      <c r="Q22" s="6" t="str">
        <f t="shared" si="2"/>
        <v xml:space="preserve">SA.ELCT </v>
      </c>
      <c r="R22" s="6" t="str" cm="1">
        <f t="array" ref="R22">_xlfn.IFS('Spring 2025'!$S22,'Spring 2025'!$S$1,'Spring 2025'!$T22,'Spring 2025'!$T$1,'Spring 2025'!$U22,'Spring 2025'!$U$1,'Spring 2025'!$V22,'Spring 2025'!$V$1,'Spring 2025'!$W22,'Spring 2025'!$W$1,'Spring 2025'!$X22,'Spring 2025'!$X$1,'Spring 2025'!$Y22,'Spring 2025'!$Y$1,'Spring 2025'!$Z22,'Spring 2025'!$Z$1,'Spring 2025'!$AA22,'Spring 2025'!$AA$1,'Spring 2025'!$AB22,'Spring 2025'!$AB$1,'Spring 2025'!$AC22,'Spring 2025'!$AC$1,'Spring 2025'!$AD22,'Spring 2025'!$AD$1)</f>
        <v>Elective</v>
      </c>
      <c r="S22" s="8" t="b">
        <f t="shared" si="3"/>
        <v>0</v>
      </c>
      <c r="T22" s="8" t="b">
        <f t="shared" si="4"/>
        <v>0</v>
      </c>
      <c r="U22" s="8" t="b">
        <f t="shared" si="5"/>
        <v>0</v>
      </c>
      <c r="V22" s="8" t="b">
        <f t="shared" si="6"/>
        <v>0</v>
      </c>
      <c r="W22" s="8" t="b">
        <f t="shared" si="7"/>
        <v>0</v>
      </c>
      <c r="X22" s="8" t="b">
        <f t="shared" si="8"/>
        <v>0</v>
      </c>
      <c r="Y22" s="8" t="b">
        <f t="shared" si="9"/>
        <v>0</v>
      </c>
      <c r="Z22" s="8" t="b">
        <f t="shared" si="10"/>
        <v>0</v>
      </c>
      <c r="AA22" s="8" t="b">
        <f t="shared" si="11"/>
        <v>0</v>
      </c>
      <c r="AB22" s="8" t="b">
        <f t="shared" si="12"/>
        <v>1</v>
      </c>
      <c r="AC22" s="8" t="b">
        <f t="shared" si="13"/>
        <v>0</v>
      </c>
      <c r="AD22" s="8" t="b">
        <f t="shared" si="14"/>
        <v>0</v>
      </c>
    </row>
    <row r="23" spans="1:30" ht="19.5" customHeight="1">
      <c r="A23" s="3" t="s">
        <v>100</v>
      </c>
      <c r="B23" s="3" t="s">
        <v>7</v>
      </c>
      <c r="C23" s="3" t="s">
        <v>240</v>
      </c>
      <c r="D23" s="3" t="str">
        <f>LEFT(Table2[[#This Row],[Section]],FIND(" - ",Table2[[#This Row],[Section]])-1)</f>
        <v>FIN 434-SA.ELCT</v>
      </c>
      <c r="E23" s="3" t="str">
        <f>MID(Table2[[#This Row],[Section]],Table2[[#This Row],[Data 2]]+1,50)</f>
        <v xml:space="preserve"> Investments&amp;Trading Strategy</v>
      </c>
      <c r="F23" s="3" t="s">
        <v>111</v>
      </c>
      <c r="G23" s="3" t="s">
        <v>211</v>
      </c>
      <c r="H23" s="3" t="s">
        <v>212</v>
      </c>
      <c r="I23" s="4">
        <f>IFERROR(TIMEVALUE(LEFT('Spring 2025'!$H23,9)),"")</f>
        <v>0.73611111111111116</v>
      </c>
      <c r="J23" s="4">
        <f>IFERROR(TIMEVALUE(RIGHT('Spring 2025'!$H23,8)),"")</f>
        <v>0.875</v>
      </c>
      <c r="K23" s="3" t="s">
        <v>10</v>
      </c>
      <c r="L23" s="3" t="s">
        <v>15</v>
      </c>
      <c r="M23" s="3" t="s">
        <v>207</v>
      </c>
      <c r="N23" s="5">
        <v>2.5</v>
      </c>
      <c r="O23" s="6">
        <f t="shared" si="0"/>
        <v>8</v>
      </c>
      <c r="P23" s="6">
        <f t="shared" si="1"/>
        <v>17</v>
      </c>
      <c r="Q23" s="6" t="str">
        <f t="shared" si="2"/>
        <v xml:space="preserve">SA.ELCT </v>
      </c>
      <c r="R23" s="6" t="str" cm="1">
        <f t="array" ref="R23">_xlfn.IFS('Spring 2025'!$S23,'Spring 2025'!$S$1,'Spring 2025'!$T23,'Spring 2025'!$T$1,'Spring 2025'!$U23,'Spring 2025'!$U$1,'Spring 2025'!$V23,'Spring 2025'!$V$1,'Spring 2025'!$W23,'Spring 2025'!$W$1,'Spring 2025'!$X23,'Spring 2025'!$X$1,'Spring 2025'!$Y23,'Spring 2025'!$Y$1,'Spring 2025'!$Z23,'Spring 2025'!$Z$1,'Spring 2025'!$AA23,'Spring 2025'!$AA$1,'Spring 2025'!$AB23,'Spring 2025'!$AB$1,'Spring 2025'!$AC23,'Spring 2025'!$AC$1,'Spring 2025'!$AD23,'Spring 2025'!$AD$1)</f>
        <v>Elective</v>
      </c>
      <c r="S23" s="6" t="b">
        <f t="shared" si="3"/>
        <v>0</v>
      </c>
      <c r="T23" s="6" t="b">
        <f t="shared" si="4"/>
        <v>0</v>
      </c>
      <c r="U23" s="6" t="b">
        <f t="shared" si="5"/>
        <v>0</v>
      </c>
      <c r="V23" s="6" t="b">
        <f t="shared" si="6"/>
        <v>0</v>
      </c>
      <c r="W23" s="6" t="b">
        <f t="shared" si="7"/>
        <v>0</v>
      </c>
      <c r="X23" s="6" t="b">
        <f t="shared" si="8"/>
        <v>0</v>
      </c>
      <c r="Y23" s="6" t="b">
        <f t="shared" si="9"/>
        <v>0</v>
      </c>
      <c r="Z23" s="6" t="b">
        <f t="shared" si="10"/>
        <v>0</v>
      </c>
      <c r="AA23" s="6" t="b">
        <f t="shared" si="11"/>
        <v>0</v>
      </c>
      <c r="AB23" s="6" t="b">
        <f t="shared" si="12"/>
        <v>1</v>
      </c>
      <c r="AC23" s="6" t="b">
        <f t="shared" si="13"/>
        <v>0</v>
      </c>
      <c r="AD23" s="6" t="b">
        <f t="shared" si="14"/>
        <v>0</v>
      </c>
    </row>
    <row r="24" spans="1:30" ht="19.5" customHeight="1">
      <c r="A24" s="3" t="s">
        <v>100</v>
      </c>
      <c r="B24" s="3" t="s">
        <v>7</v>
      </c>
      <c r="C24" s="3" t="s">
        <v>112</v>
      </c>
      <c r="D24" s="3" t="str">
        <f>LEFT(Table2[[#This Row],[Section]],FIND(" - ",Table2[[#This Row],[Section]])-1)</f>
        <v>FIN 438-SA.ELCT</v>
      </c>
      <c r="E24" s="3" t="str">
        <f>MID(Table2[[#This Row],[Section]],Table2[[#This Row],[Data 2]]+1,50)</f>
        <v xml:space="preserve"> Mergers &amp; Acquisitions</v>
      </c>
      <c r="F24" s="3" t="s">
        <v>113</v>
      </c>
      <c r="G24" s="3" t="s">
        <v>231</v>
      </c>
      <c r="H24" s="3" t="s">
        <v>212</v>
      </c>
      <c r="I24" s="4">
        <f>IFERROR(TIMEVALUE(LEFT('Spring 2025'!$H24,9)),"")</f>
        <v>0.73611111111111116</v>
      </c>
      <c r="J24" s="4">
        <f>IFERROR(TIMEVALUE(RIGHT('Spring 2025'!$H24,8)),"")</f>
        <v>0.875</v>
      </c>
      <c r="K24" s="3" t="s">
        <v>10</v>
      </c>
      <c r="L24" s="3" t="s">
        <v>15</v>
      </c>
      <c r="M24" s="3" t="s">
        <v>207</v>
      </c>
      <c r="N24" s="5">
        <v>2.5</v>
      </c>
      <c r="O24" s="6">
        <f t="shared" si="0"/>
        <v>8</v>
      </c>
      <c r="P24" s="6">
        <f t="shared" si="1"/>
        <v>17</v>
      </c>
      <c r="Q24" s="6" t="str">
        <f t="shared" si="2"/>
        <v xml:space="preserve">SA.ELCT </v>
      </c>
      <c r="R24" s="6" t="str" cm="1">
        <f t="array" ref="R24">_xlfn.IFS('Spring 2025'!$S24,'Spring 2025'!$S$1,'Spring 2025'!$T24,'Spring 2025'!$T$1,'Spring 2025'!$U24,'Spring 2025'!$U$1,'Spring 2025'!$V24,'Spring 2025'!$V$1,'Spring 2025'!$W24,'Spring 2025'!$W$1,'Spring 2025'!$X24,'Spring 2025'!$X$1,'Spring 2025'!$Y24,'Spring 2025'!$Y$1,'Spring 2025'!$Z24,'Spring 2025'!$Z$1,'Spring 2025'!$AA24,'Spring 2025'!$AA$1,'Spring 2025'!$AB24,'Spring 2025'!$AB$1,'Spring 2025'!$AC24,'Spring 2025'!$AC$1,'Spring 2025'!$AD24,'Spring 2025'!$AD$1)</f>
        <v>Elective</v>
      </c>
      <c r="S24" s="8" t="b">
        <f t="shared" si="3"/>
        <v>0</v>
      </c>
      <c r="T24" s="8" t="b">
        <f t="shared" si="4"/>
        <v>0</v>
      </c>
      <c r="U24" s="8" t="b">
        <f t="shared" si="5"/>
        <v>0</v>
      </c>
      <c r="V24" s="8" t="b">
        <f t="shared" si="6"/>
        <v>0</v>
      </c>
      <c r="W24" s="8" t="b">
        <f t="shared" si="7"/>
        <v>0</v>
      </c>
      <c r="X24" s="8" t="b">
        <f t="shared" si="8"/>
        <v>0</v>
      </c>
      <c r="Y24" s="8" t="b">
        <f t="shared" si="9"/>
        <v>0</v>
      </c>
      <c r="Z24" s="8" t="b">
        <f t="shared" si="10"/>
        <v>0</v>
      </c>
      <c r="AA24" s="8" t="b">
        <f t="shared" si="11"/>
        <v>0</v>
      </c>
      <c r="AB24" s="8" t="b">
        <f t="shared" si="12"/>
        <v>1</v>
      </c>
      <c r="AC24" s="8" t="b">
        <f t="shared" si="13"/>
        <v>0</v>
      </c>
      <c r="AD24" s="8" t="b">
        <f t="shared" si="14"/>
        <v>0</v>
      </c>
    </row>
    <row r="25" spans="1:30" ht="19.5" customHeight="1">
      <c r="A25" s="3" t="s">
        <v>100</v>
      </c>
      <c r="B25" s="3" t="s">
        <v>7</v>
      </c>
      <c r="C25" s="3" t="s">
        <v>285</v>
      </c>
      <c r="D25" s="3" t="str">
        <f>LEFT(Table2[[#This Row],[Section]],FIND(" - ",Table2[[#This Row],[Section]])-1)</f>
        <v>FIN 442X-SA.ELCT.IMRS</v>
      </c>
      <c r="E25" s="3" t="str">
        <f>MID(Table2[[#This Row],[Section]],Table2[[#This Row],[Data 2]]+1,50)</f>
        <v xml:space="preserve"> International Finance</v>
      </c>
      <c r="F25" s="3" t="s">
        <v>209</v>
      </c>
      <c r="G25" s="3" t="s">
        <v>303</v>
      </c>
      <c r="H25" s="3"/>
      <c r="I25" s="4" t="str">
        <f>IFERROR(TIMEVALUE(LEFT('Spring 2025'!$H25,9)),"")</f>
        <v/>
      </c>
      <c r="J25" s="4" t="str">
        <f>IFERROR(TIMEVALUE(RIGHT('Spring 2025'!$H25,8)),"")</f>
        <v/>
      </c>
      <c r="K25" s="3" t="s">
        <v>10</v>
      </c>
      <c r="L25" s="3" t="s">
        <v>15</v>
      </c>
      <c r="M25" s="3" t="s">
        <v>207</v>
      </c>
      <c r="N25" s="5">
        <v>2.5</v>
      </c>
      <c r="O25" s="6">
        <f t="shared" si="0"/>
        <v>9</v>
      </c>
      <c r="P25" s="6">
        <f t="shared" si="1"/>
        <v>23</v>
      </c>
      <c r="Q25" s="6" t="str">
        <f t="shared" si="2"/>
        <v xml:space="preserve">SA.ELCT.IMRS </v>
      </c>
      <c r="R25" s="6" t="str" cm="1">
        <f t="array" ref="R25">_xlfn.IFS('Spring 2025'!$S25,'Spring 2025'!$S$1,'Spring 2025'!$T25,'Spring 2025'!$T$1,'Spring 2025'!$U25,'Spring 2025'!$U$1,'Spring 2025'!$V25,'Spring 2025'!$V$1,'Spring 2025'!$W25,'Spring 2025'!$W$1,'Spring 2025'!$X25,'Spring 2025'!$X$1,'Spring 2025'!$Y25,'Spring 2025'!$Y$1,'Spring 2025'!$Z25,'Spring 2025'!$Z$1,'Spring 2025'!$AA25,'Spring 2025'!$AA$1,'Spring 2025'!$AB25,'Spring 2025'!$AB$1,'Spring 2025'!$AC25,'Spring 2025'!$AC$1,'Spring 2025'!$AD25,'Spring 2025'!$AD$1)</f>
        <v>Elective</v>
      </c>
      <c r="S25" s="6" t="b">
        <f t="shared" si="3"/>
        <v>0</v>
      </c>
      <c r="T25" s="6" t="b">
        <f t="shared" si="4"/>
        <v>0</v>
      </c>
      <c r="U25" s="6" t="b">
        <f t="shared" si="5"/>
        <v>0</v>
      </c>
      <c r="V25" s="6" t="b">
        <f t="shared" si="6"/>
        <v>0</v>
      </c>
      <c r="W25" s="6" t="b">
        <f t="shared" si="7"/>
        <v>0</v>
      </c>
      <c r="X25" s="6" t="b">
        <f t="shared" si="8"/>
        <v>0</v>
      </c>
      <c r="Y25" s="6" t="b">
        <f t="shared" si="9"/>
        <v>0</v>
      </c>
      <c r="Z25" s="6" t="b">
        <f t="shared" si="10"/>
        <v>0</v>
      </c>
      <c r="AA25" s="6" t="b">
        <f t="shared" si="11"/>
        <v>0</v>
      </c>
      <c r="AB25" s="6" t="b">
        <f t="shared" si="12"/>
        <v>1</v>
      </c>
      <c r="AC25" s="6" t="b">
        <f t="shared" si="13"/>
        <v>0</v>
      </c>
      <c r="AD25" s="6" t="b">
        <f t="shared" si="14"/>
        <v>0</v>
      </c>
    </row>
    <row r="26" spans="1:30" ht="19.5" customHeight="1">
      <c r="A26" s="3" t="s">
        <v>100</v>
      </c>
      <c r="B26" s="3" t="s">
        <v>7</v>
      </c>
      <c r="C26" s="3" t="s">
        <v>116</v>
      </c>
      <c r="D26" s="3" t="str">
        <f>LEFT(Table2[[#This Row],[Section]],FIND(" - ",Table2[[#This Row],[Section]])-1)</f>
        <v>FIN 448-SA.MSF1</v>
      </c>
      <c r="E26" s="3" t="str">
        <f>MID(Table2[[#This Row],[Section]],Table2[[#This Row],[Data 2]]+1,50)</f>
        <v xml:space="preserve"> Fixed Income Securities</v>
      </c>
      <c r="F26" s="3" t="s">
        <v>117</v>
      </c>
      <c r="G26" s="3" t="s">
        <v>213</v>
      </c>
      <c r="H26" s="9" t="s">
        <v>214</v>
      </c>
      <c r="I26" s="4">
        <f>IFERROR(TIMEVALUE(LEFT('Spring 2025'!$H26,9)),"")</f>
        <v>0.4375</v>
      </c>
      <c r="J26" s="4">
        <f>IFERROR(TIMEVALUE(RIGHT('Spring 2025'!$H26,8)),"")</f>
        <v>0.5</v>
      </c>
      <c r="K26" s="3" t="s">
        <v>10</v>
      </c>
      <c r="L26" s="3" t="s">
        <v>15</v>
      </c>
      <c r="M26" s="3" t="s">
        <v>207</v>
      </c>
      <c r="N26" s="5">
        <v>2.5</v>
      </c>
      <c r="O26" s="6">
        <f t="shared" si="0"/>
        <v>8</v>
      </c>
      <c r="P26" s="6">
        <f t="shared" si="1"/>
        <v>17</v>
      </c>
      <c r="Q26" s="6" t="str">
        <f t="shared" si="2"/>
        <v xml:space="preserve">SA.MSF1 </v>
      </c>
      <c r="R26" s="6" t="str" cm="1">
        <f t="array" ref="R26">_xlfn.IFS('Spring 2025'!$S26,'Spring 2025'!$S$1,'Spring 2025'!$T26,'Spring 2025'!$T$1,'Spring 2025'!$U26,'Spring 2025'!$U$1,'Spring 2025'!$V26,'Spring 2025'!$V$1,'Spring 2025'!$W26,'Spring 2025'!$W$1,'Spring 2025'!$X26,'Spring 2025'!$X$1,'Spring 2025'!$Y26,'Spring 2025'!$Y$1,'Spring 2025'!$Z26,'Spring 2025'!$Z$1,'Spring 2025'!$AA26,'Spring 2025'!$AA$1,'Spring 2025'!$AB26,'Spring 2025'!$AB$1,'Spring 2025'!$AC26,'Spring 2025'!$AC$1,'Spring 2025'!$AD26,'Spring 2025'!$AD$1)</f>
        <v>MSF</v>
      </c>
      <c r="S26" s="8" t="b">
        <f t="shared" si="3"/>
        <v>0</v>
      </c>
      <c r="T26" s="8" t="b">
        <f t="shared" si="4"/>
        <v>1</v>
      </c>
      <c r="U26" s="8" t="b">
        <f t="shared" si="5"/>
        <v>0</v>
      </c>
      <c r="V26" s="8" t="b">
        <f t="shared" si="6"/>
        <v>0</v>
      </c>
      <c r="W26" s="8" t="b">
        <f t="shared" si="7"/>
        <v>0</v>
      </c>
      <c r="X26" s="8" t="b">
        <f t="shared" si="8"/>
        <v>0</v>
      </c>
      <c r="Y26" s="8" t="b">
        <f t="shared" si="9"/>
        <v>0</v>
      </c>
      <c r="Z26" s="8" t="b">
        <f t="shared" si="10"/>
        <v>0</v>
      </c>
      <c r="AA26" s="8" t="b">
        <f t="shared" si="11"/>
        <v>0</v>
      </c>
      <c r="AB26" s="8" t="b">
        <f t="shared" si="12"/>
        <v>0</v>
      </c>
      <c r="AC26" s="8" t="b">
        <f t="shared" si="13"/>
        <v>0</v>
      </c>
      <c r="AD26" s="8" t="b">
        <f t="shared" si="14"/>
        <v>0</v>
      </c>
    </row>
    <row r="27" spans="1:30" ht="19.5" customHeight="1">
      <c r="A27" s="3" t="s">
        <v>100</v>
      </c>
      <c r="B27" s="3" t="s">
        <v>7</v>
      </c>
      <c r="C27" s="3" t="s">
        <v>118</v>
      </c>
      <c r="D27" s="3" t="str">
        <f>LEFT(Table2[[#This Row],[Section]],FIND(" - ",Table2[[#This Row],[Section]])-1)</f>
        <v>FIN 448-SA.MSF2</v>
      </c>
      <c r="E27" s="3" t="str">
        <f>MID(Table2[[#This Row],[Section]],Table2[[#This Row],[Data 2]]+1,50)</f>
        <v xml:space="preserve"> Fixed Income Securities</v>
      </c>
      <c r="F27" s="3" t="s">
        <v>117</v>
      </c>
      <c r="G27" s="3" t="s">
        <v>213</v>
      </c>
      <c r="H27" s="9" t="s">
        <v>225</v>
      </c>
      <c r="I27" s="4">
        <f>IFERROR(TIMEVALUE(LEFT('Spring 2025'!$H27,9)),"")</f>
        <v>0.3611111111111111</v>
      </c>
      <c r="J27" s="4">
        <f>IFERROR(TIMEVALUE(RIGHT('Spring 2025'!$H27,8)),"")</f>
        <v>0.4236111111111111</v>
      </c>
      <c r="K27" s="3" t="s">
        <v>10</v>
      </c>
      <c r="L27" s="3" t="s">
        <v>15</v>
      </c>
      <c r="M27" s="3" t="s">
        <v>207</v>
      </c>
      <c r="N27" s="5">
        <v>2.5</v>
      </c>
      <c r="O27" s="6">
        <f t="shared" si="0"/>
        <v>8</v>
      </c>
      <c r="P27" s="6">
        <f t="shared" si="1"/>
        <v>17</v>
      </c>
      <c r="Q27" s="6" t="str">
        <f t="shared" si="2"/>
        <v xml:space="preserve">SA.MSF2 </v>
      </c>
      <c r="R27" s="6" t="str" cm="1">
        <f t="array" ref="R27">_xlfn.IFS('Spring 2025'!$S27,'Spring 2025'!$S$1,'Spring 2025'!$T27,'Spring 2025'!$T$1,'Spring 2025'!$U27,'Spring 2025'!$U$1,'Spring 2025'!$V27,'Spring 2025'!$V$1,'Spring 2025'!$W27,'Spring 2025'!$W$1,'Spring 2025'!$X27,'Spring 2025'!$X$1,'Spring 2025'!$Y27,'Spring 2025'!$Y$1,'Spring 2025'!$Z27,'Spring 2025'!$Z$1,'Spring 2025'!$AA27,'Spring 2025'!$AA$1,'Spring 2025'!$AB27,'Spring 2025'!$AB$1,'Spring 2025'!$AC27,'Spring 2025'!$AC$1,'Spring 2025'!$AD27,'Spring 2025'!$AD$1)</f>
        <v>MSF</v>
      </c>
      <c r="S27" s="6" t="b">
        <f t="shared" si="3"/>
        <v>0</v>
      </c>
      <c r="T27" s="6" t="b">
        <f t="shared" si="4"/>
        <v>1</v>
      </c>
      <c r="U27" s="6" t="b">
        <f t="shared" si="5"/>
        <v>0</v>
      </c>
      <c r="V27" s="6" t="b">
        <f t="shared" si="6"/>
        <v>0</v>
      </c>
      <c r="W27" s="6" t="b">
        <f t="shared" si="7"/>
        <v>0</v>
      </c>
      <c r="X27" s="6" t="b">
        <f t="shared" si="8"/>
        <v>0</v>
      </c>
      <c r="Y27" s="6" t="b">
        <f t="shared" si="9"/>
        <v>0</v>
      </c>
      <c r="Z27" s="6" t="b">
        <f t="shared" si="10"/>
        <v>0</v>
      </c>
      <c r="AA27" s="6" t="b">
        <f t="shared" si="11"/>
        <v>0</v>
      </c>
      <c r="AB27" s="6" t="b">
        <f t="shared" si="12"/>
        <v>0</v>
      </c>
      <c r="AC27" s="6" t="b">
        <f t="shared" si="13"/>
        <v>0</v>
      </c>
      <c r="AD27" s="6" t="b">
        <f t="shared" si="14"/>
        <v>0</v>
      </c>
    </row>
    <row r="28" spans="1:30" ht="19.5" customHeight="1">
      <c r="A28" s="3" t="s">
        <v>100</v>
      </c>
      <c r="B28" s="3" t="s">
        <v>7</v>
      </c>
      <c r="C28" s="3" t="s">
        <v>123</v>
      </c>
      <c r="D28" s="3" t="str">
        <f>LEFT(Table2[[#This Row],[Section]],FIND(" - ",Table2[[#This Row],[Section]])-1)</f>
        <v>FIN 478-SA.MSF.HYB</v>
      </c>
      <c r="E28" s="3" t="str">
        <f>MID(Table2[[#This Row],[Section]],Table2[[#This Row],[Data 2]]+1,50)</f>
        <v xml:space="preserve"> Introduction to AI and Business</v>
      </c>
      <c r="F28" s="3" t="s">
        <v>125</v>
      </c>
      <c r="G28" s="3" t="s">
        <v>216</v>
      </c>
      <c r="H28" s="3" t="s">
        <v>218</v>
      </c>
      <c r="I28" s="4">
        <f>IFERROR(TIMEVALUE(LEFT('Spring 2025'!$H28,9)),"")</f>
        <v>0.64583333333333337</v>
      </c>
      <c r="J28" s="4">
        <f>IFERROR(TIMEVALUE(RIGHT('Spring 2025'!$H28,8)),"")</f>
        <v>0.70833333333333337</v>
      </c>
      <c r="K28" s="3" t="s">
        <v>10</v>
      </c>
      <c r="L28" s="3" t="s">
        <v>93</v>
      </c>
      <c r="M28" s="3" t="s">
        <v>207</v>
      </c>
      <c r="N28" s="5">
        <v>2.5</v>
      </c>
      <c r="O28" s="6">
        <f t="shared" si="0"/>
        <v>8</v>
      </c>
      <c r="P28" s="6">
        <f t="shared" si="1"/>
        <v>20</v>
      </c>
      <c r="Q28" s="6" t="str">
        <f t="shared" si="2"/>
        <v xml:space="preserve">SA.MSF.HYB </v>
      </c>
      <c r="R28" s="6" t="str" cm="1">
        <f t="array" ref="R28">_xlfn.IFS('Spring 2025'!$S28,'Spring 2025'!$S$1,'Spring 2025'!$T28,'Spring 2025'!$T$1,'Spring 2025'!$U28,'Spring 2025'!$U$1,'Spring 2025'!$V28,'Spring 2025'!$V$1,'Spring 2025'!$W28,'Spring 2025'!$W$1,'Spring 2025'!$X28,'Spring 2025'!$X$1,'Spring 2025'!$Y28,'Spring 2025'!$Y$1,'Spring 2025'!$Z28,'Spring 2025'!$Z$1,'Spring 2025'!$AA28,'Spring 2025'!$AA$1,'Spring 2025'!$AB28,'Spring 2025'!$AB$1,'Spring 2025'!$AC28,'Spring 2025'!$AC$1,'Spring 2025'!$AD28,'Spring 2025'!$AD$1)</f>
        <v>MSF</v>
      </c>
      <c r="S28" s="8" t="b">
        <f t="shared" si="3"/>
        <v>0</v>
      </c>
      <c r="T28" s="8" t="b">
        <f t="shared" si="4"/>
        <v>1</v>
      </c>
      <c r="U28" s="8" t="b">
        <f t="shared" si="5"/>
        <v>0</v>
      </c>
      <c r="V28" s="8" t="b">
        <f t="shared" si="6"/>
        <v>0</v>
      </c>
      <c r="W28" s="8" t="b">
        <f t="shared" si="7"/>
        <v>0</v>
      </c>
      <c r="X28" s="8" t="b">
        <f t="shared" si="8"/>
        <v>0</v>
      </c>
      <c r="Y28" s="8" t="b">
        <f t="shared" si="9"/>
        <v>0</v>
      </c>
      <c r="Z28" s="8" t="b">
        <f t="shared" si="10"/>
        <v>0</v>
      </c>
      <c r="AA28" s="8" t="b">
        <f t="shared" si="11"/>
        <v>0</v>
      </c>
      <c r="AB28" s="8" t="b">
        <f t="shared" si="12"/>
        <v>0</v>
      </c>
      <c r="AC28" s="8" t="b">
        <f t="shared" si="13"/>
        <v>0</v>
      </c>
      <c r="AD28" s="8" t="b">
        <f t="shared" si="14"/>
        <v>0</v>
      </c>
    </row>
    <row r="29" spans="1:30" ht="19.5" customHeight="1">
      <c r="A29" s="3" t="s">
        <v>100</v>
      </c>
      <c r="B29" s="3" t="s">
        <v>7</v>
      </c>
      <c r="C29" s="3" t="s">
        <v>127</v>
      </c>
      <c r="D29" s="3" t="str">
        <f>LEFT(Table2[[#This Row],[Section]],FIND(" - ",Table2[[#This Row],[Section]])-1)</f>
        <v>FIN 512-SA.PHD</v>
      </c>
      <c r="E29" s="3" t="str">
        <f>MID(Table2[[#This Row],[Section]],Table2[[#This Row],[Data 2]]+1,50)</f>
        <v xml:space="preserve"> Empirical Asset Pricing</v>
      </c>
      <c r="F29" s="3" t="s">
        <v>103</v>
      </c>
      <c r="G29" s="3" t="s">
        <v>213</v>
      </c>
      <c r="H29" s="9" t="s">
        <v>223</v>
      </c>
      <c r="I29" s="4">
        <f>IFERROR(TIMEVALUE(LEFT('Spring 2025'!$H29,9)),"")</f>
        <v>0.5625</v>
      </c>
      <c r="J29" s="4">
        <f>IFERROR(TIMEVALUE(RIGHT('Spring 2025'!$H29,8)),"")</f>
        <v>0.65277777777777779</v>
      </c>
      <c r="K29" s="3" t="s">
        <v>10</v>
      </c>
      <c r="L29" s="3" t="s">
        <v>15</v>
      </c>
      <c r="M29" s="3" t="s">
        <v>208</v>
      </c>
      <c r="N29" s="5">
        <v>3</v>
      </c>
      <c r="O29" s="6">
        <f t="shared" si="0"/>
        <v>8</v>
      </c>
      <c r="P29" s="6">
        <f t="shared" si="1"/>
        <v>16</v>
      </c>
      <c r="Q29" s="6" t="str">
        <f t="shared" si="2"/>
        <v xml:space="preserve">SA.PHD </v>
      </c>
      <c r="R29" s="6" t="str" cm="1">
        <f t="array" ref="R29">_xlfn.IFS('Spring 2025'!$S29,'Spring 2025'!$S$1,'Spring 2025'!$T29,'Spring 2025'!$T$1,'Spring 2025'!$U29,'Spring 2025'!$U$1,'Spring 2025'!$V29,'Spring 2025'!$V$1,'Spring 2025'!$W29,'Spring 2025'!$W$1,'Spring 2025'!$X29,'Spring 2025'!$X$1,'Spring 2025'!$Y29,'Spring 2025'!$Y$1,'Spring 2025'!$Z29,'Spring 2025'!$Z$1,'Spring 2025'!$AA29,'Spring 2025'!$AA$1,'Spring 2025'!$AB29,'Spring 2025'!$AB$1,'Spring 2025'!$AC29,'Spring 2025'!$AC$1,'Spring 2025'!$AD29,'Spring 2025'!$AD$1)</f>
        <v>PHD</v>
      </c>
      <c r="S29" s="6" t="b">
        <f t="shared" si="3"/>
        <v>0</v>
      </c>
      <c r="T29" s="6" t="b">
        <f t="shared" si="4"/>
        <v>0</v>
      </c>
      <c r="U29" s="6" t="b">
        <f t="shared" si="5"/>
        <v>0</v>
      </c>
      <c r="V29" s="6" t="b">
        <f t="shared" si="6"/>
        <v>0</v>
      </c>
      <c r="W29" s="6" t="b">
        <f t="shared" si="7"/>
        <v>0</v>
      </c>
      <c r="X29" s="6" t="b">
        <f t="shared" si="8"/>
        <v>0</v>
      </c>
      <c r="Y29" s="6" t="b">
        <f t="shared" si="9"/>
        <v>0</v>
      </c>
      <c r="Z29" s="6" t="b">
        <f t="shared" si="10"/>
        <v>0</v>
      </c>
      <c r="AA29" s="6" t="b">
        <f t="shared" si="11"/>
        <v>1</v>
      </c>
      <c r="AB29" s="6" t="b">
        <f t="shared" si="12"/>
        <v>0</v>
      </c>
      <c r="AC29" s="6" t="b">
        <f t="shared" si="13"/>
        <v>0</v>
      </c>
      <c r="AD29" s="6" t="b">
        <f t="shared" si="14"/>
        <v>0</v>
      </c>
    </row>
    <row r="30" spans="1:30" ht="19.5" customHeight="1">
      <c r="A30" s="3" t="s">
        <v>131</v>
      </c>
      <c r="B30" s="3" t="s">
        <v>7</v>
      </c>
      <c r="C30" s="3" t="s">
        <v>129</v>
      </c>
      <c r="D30" s="3" t="str">
        <f>LEFT(Table2[[#This Row],[Section]],FIND(" - ",Table2[[#This Row],[Section]])-1)</f>
        <v>GBA 411-SA.MBA.BL</v>
      </c>
      <c r="E30" s="3" t="str">
        <f>MID(Table2[[#This Row],[Section]],Table2[[#This Row],[Data 2]]+1,50)</f>
        <v xml:space="preserve"> Business Modeling</v>
      </c>
      <c r="F30" s="3" t="s">
        <v>130</v>
      </c>
      <c r="G30" s="3" t="s">
        <v>213</v>
      </c>
      <c r="H30" s="9" t="s">
        <v>214</v>
      </c>
      <c r="I30" s="4">
        <f>IFERROR(TIMEVALUE(LEFT('Spring 2025'!$H30,9)),"")</f>
        <v>0.4375</v>
      </c>
      <c r="J30" s="4">
        <f>IFERROR(TIMEVALUE(RIGHT('Spring 2025'!$H30,8)),"")</f>
        <v>0.5</v>
      </c>
      <c r="K30" s="3" t="s">
        <v>10</v>
      </c>
      <c r="L30" s="3" t="s">
        <v>15</v>
      </c>
      <c r="M30" s="3" t="s">
        <v>207</v>
      </c>
      <c r="N30" s="5">
        <v>2.5</v>
      </c>
      <c r="O30" s="6">
        <f t="shared" si="0"/>
        <v>8</v>
      </c>
      <c r="P30" s="6">
        <f t="shared" si="1"/>
        <v>19</v>
      </c>
      <c r="Q30" s="6" t="str">
        <f t="shared" si="2"/>
        <v xml:space="preserve">SA.MBA.BL </v>
      </c>
      <c r="R30" s="6" t="str" cm="1">
        <f t="array" ref="R30">_xlfn.IFS('Spring 2025'!$S30,'Spring 2025'!$S$1,'Spring 2025'!$T30,'Spring 2025'!$T$1,'Spring 2025'!$U30,'Spring 2025'!$U$1,'Spring 2025'!$V30,'Spring 2025'!$V$1,'Spring 2025'!$W30,'Spring 2025'!$W$1,'Spring 2025'!$X30,'Spring 2025'!$X$1,'Spring 2025'!$Y30,'Spring 2025'!$Y$1,'Spring 2025'!$Z30,'Spring 2025'!$Z$1,'Spring 2025'!$AA30,'Spring 2025'!$AA$1,'Spring 2025'!$AB30,'Spring 2025'!$AB$1,'Spring 2025'!$AC30,'Spring 2025'!$AC$1,'Spring 2025'!$AD30,'Spring 2025'!$AD$1)</f>
        <v>MBA</v>
      </c>
      <c r="S30" s="8" t="b">
        <f t="shared" si="3"/>
        <v>1</v>
      </c>
      <c r="T30" s="8" t="b">
        <f t="shared" si="4"/>
        <v>0</v>
      </c>
      <c r="U30" s="8" t="b">
        <f t="shared" si="5"/>
        <v>0</v>
      </c>
      <c r="V30" s="8" t="b">
        <f t="shared" si="6"/>
        <v>0</v>
      </c>
      <c r="W30" s="8" t="b">
        <f t="shared" si="7"/>
        <v>0</v>
      </c>
      <c r="X30" s="8" t="b">
        <f t="shared" si="8"/>
        <v>0</v>
      </c>
      <c r="Y30" s="8" t="b">
        <f t="shared" si="9"/>
        <v>0</v>
      </c>
      <c r="Z30" s="8" t="b">
        <f t="shared" si="10"/>
        <v>0</v>
      </c>
      <c r="AA30" s="8" t="b">
        <f t="shared" si="11"/>
        <v>0</v>
      </c>
      <c r="AB30" s="8" t="b">
        <f t="shared" si="12"/>
        <v>0</v>
      </c>
      <c r="AC30" s="8" t="b">
        <f t="shared" si="13"/>
        <v>0</v>
      </c>
      <c r="AD30" s="8" t="b">
        <f t="shared" si="14"/>
        <v>0</v>
      </c>
    </row>
    <row r="31" spans="1:30" ht="19.5" customHeight="1">
      <c r="A31" s="3" t="s">
        <v>131</v>
      </c>
      <c r="B31" s="3" t="s">
        <v>7</v>
      </c>
      <c r="C31" s="3" t="s">
        <v>283</v>
      </c>
      <c r="D31" s="3" t="str">
        <f>LEFT(Table2[[#This Row],[Section]],FIND(" - ",Table2[[#This Row],[Section]])-1)</f>
        <v>GBA 411-SA.MBA.BL.W</v>
      </c>
      <c r="E31" s="3" t="str">
        <f>MID(Table2[[#This Row],[Section]],Table2[[#This Row],[Data 2]]+1,50)</f>
        <v xml:space="preserve"> Business Modeling-Workshop</v>
      </c>
      <c r="F31" s="3"/>
      <c r="G31" s="3" t="s">
        <v>219</v>
      </c>
      <c r="H31" s="3" t="s">
        <v>214</v>
      </c>
      <c r="I31" s="4">
        <f>IFERROR(TIMEVALUE(LEFT('Spring 2025'!$H31,9)),"")</f>
        <v>0.4375</v>
      </c>
      <c r="J31" s="4">
        <f>IFERROR(TIMEVALUE(RIGHT('Spring 2025'!$H31,8)),"")</f>
        <v>0.5</v>
      </c>
      <c r="K31" s="3" t="s">
        <v>18</v>
      </c>
      <c r="L31" s="3" t="s">
        <v>15</v>
      </c>
      <c r="M31" s="3" t="s">
        <v>207</v>
      </c>
      <c r="N31" s="5">
        <v>0</v>
      </c>
      <c r="O31" s="6">
        <f t="shared" si="0"/>
        <v>8</v>
      </c>
      <c r="P31" s="6">
        <f t="shared" si="1"/>
        <v>21</v>
      </c>
      <c r="Q31" s="6" t="str">
        <f t="shared" si="2"/>
        <v xml:space="preserve">SA.MBA.BL.W </v>
      </c>
      <c r="R31" s="6" t="str" cm="1">
        <f t="array" ref="R31">_xlfn.IFS('Spring 2025'!$S31,'Spring 2025'!$S$1,'Spring 2025'!$T31,'Spring 2025'!$T$1,'Spring 2025'!$U31,'Spring 2025'!$U$1,'Spring 2025'!$V31,'Spring 2025'!$V$1,'Spring 2025'!$W31,'Spring 2025'!$W$1,'Spring 2025'!$X31,'Spring 2025'!$X$1,'Spring 2025'!$Y31,'Spring 2025'!$Y$1,'Spring 2025'!$Z31,'Spring 2025'!$Z$1,'Spring 2025'!$AA31,'Spring 2025'!$AA$1,'Spring 2025'!$AB31,'Spring 2025'!$AB$1,'Spring 2025'!$AC31,'Spring 2025'!$AC$1,'Spring 2025'!$AD31,'Spring 2025'!$AD$1)</f>
        <v>MBA</v>
      </c>
      <c r="S31" s="6" t="b">
        <f t="shared" si="3"/>
        <v>1</v>
      </c>
      <c r="T31" s="6" t="b">
        <f t="shared" si="4"/>
        <v>0</v>
      </c>
      <c r="U31" s="6" t="b">
        <f t="shared" si="5"/>
        <v>0</v>
      </c>
      <c r="V31" s="6" t="b">
        <f t="shared" si="6"/>
        <v>0</v>
      </c>
      <c r="W31" s="6" t="b">
        <f t="shared" si="7"/>
        <v>0</v>
      </c>
      <c r="X31" s="6" t="b">
        <f t="shared" si="8"/>
        <v>0</v>
      </c>
      <c r="Y31" s="6" t="b">
        <f t="shared" si="9"/>
        <v>0</v>
      </c>
      <c r="Z31" s="6" t="b">
        <f t="shared" si="10"/>
        <v>0</v>
      </c>
      <c r="AA31" s="6" t="b">
        <f t="shared" si="11"/>
        <v>0</v>
      </c>
      <c r="AB31" s="6" t="b">
        <f t="shared" si="12"/>
        <v>0</v>
      </c>
      <c r="AC31" s="6" t="b">
        <f t="shared" si="13"/>
        <v>0</v>
      </c>
      <c r="AD31" s="6" t="b">
        <f t="shared" si="14"/>
        <v>0</v>
      </c>
    </row>
    <row r="32" spans="1:30" ht="19.5" customHeight="1">
      <c r="A32" s="3" t="s">
        <v>131</v>
      </c>
      <c r="B32" s="3" t="s">
        <v>7</v>
      </c>
      <c r="C32" s="3" t="s">
        <v>132</v>
      </c>
      <c r="D32" s="3" t="str">
        <f>LEFT(Table2[[#This Row],[Section]],FIND(" - ",Table2[[#This Row],[Section]])-1)</f>
        <v>GBA 411-SA.MBA.GD</v>
      </c>
      <c r="E32" s="3" t="str">
        <f>MID(Table2[[#This Row],[Section]],Table2[[#This Row],[Data 2]]+1,50)</f>
        <v xml:space="preserve"> Business Modeling</v>
      </c>
      <c r="F32" s="3" t="s">
        <v>130</v>
      </c>
      <c r="G32" s="3" t="s">
        <v>213</v>
      </c>
      <c r="H32" s="9" t="s">
        <v>225</v>
      </c>
      <c r="I32" s="4">
        <f>IFERROR(TIMEVALUE(LEFT('Spring 2025'!$H32,9)),"")</f>
        <v>0.3611111111111111</v>
      </c>
      <c r="J32" s="4">
        <f>IFERROR(TIMEVALUE(RIGHT('Spring 2025'!$H32,8)),"")</f>
        <v>0.4236111111111111</v>
      </c>
      <c r="K32" s="3" t="s">
        <v>10</v>
      </c>
      <c r="L32" s="3" t="s">
        <v>15</v>
      </c>
      <c r="M32" s="3" t="s">
        <v>207</v>
      </c>
      <c r="N32" s="5">
        <v>2.5</v>
      </c>
      <c r="O32" s="6">
        <f t="shared" si="0"/>
        <v>8</v>
      </c>
      <c r="P32" s="6">
        <f t="shared" si="1"/>
        <v>19</v>
      </c>
      <c r="Q32" s="6" t="str">
        <f t="shared" si="2"/>
        <v xml:space="preserve">SA.MBA.GD </v>
      </c>
      <c r="R32" s="6" t="str" cm="1">
        <f t="array" ref="R32">_xlfn.IFS('Spring 2025'!$S32,'Spring 2025'!$S$1,'Spring 2025'!$T32,'Spring 2025'!$T$1,'Spring 2025'!$U32,'Spring 2025'!$U$1,'Spring 2025'!$V32,'Spring 2025'!$V$1,'Spring 2025'!$W32,'Spring 2025'!$W$1,'Spring 2025'!$X32,'Spring 2025'!$X$1,'Spring 2025'!$Y32,'Spring 2025'!$Y$1,'Spring 2025'!$Z32,'Spring 2025'!$Z$1,'Spring 2025'!$AA32,'Spring 2025'!$AA$1,'Spring 2025'!$AB32,'Spring 2025'!$AB$1,'Spring 2025'!$AC32,'Spring 2025'!$AC$1,'Spring 2025'!$AD32,'Spring 2025'!$AD$1)</f>
        <v>MBA</v>
      </c>
      <c r="S32" s="8" t="b">
        <f t="shared" si="3"/>
        <v>1</v>
      </c>
      <c r="T32" s="8" t="b">
        <f t="shared" si="4"/>
        <v>0</v>
      </c>
      <c r="U32" s="8" t="b">
        <f t="shared" si="5"/>
        <v>0</v>
      </c>
      <c r="V32" s="8" t="b">
        <f t="shared" si="6"/>
        <v>0</v>
      </c>
      <c r="W32" s="8" t="b">
        <f t="shared" si="7"/>
        <v>0</v>
      </c>
      <c r="X32" s="8" t="b">
        <f t="shared" si="8"/>
        <v>0</v>
      </c>
      <c r="Y32" s="8" t="b">
        <f t="shared" si="9"/>
        <v>0</v>
      </c>
      <c r="Z32" s="8" t="b">
        <f t="shared" si="10"/>
        <v>0</v>
      </c>
      <c r="AA32" s="8" t="b">
        <f t="shared" si="11"/>
        <v>0</v>
      </c>
      <c r="AB32" s="8" t="b">
        <f t="shared" si="12"/>
        <v>0</v>
      </c>
      <c r="AC32" s="8" t="b">
        <f t="shared" si="13"/>
        <v>0</v>
      </c>
      <c r="AD32" s="8" t="b">
        <f t="shared" si="14"/>
        <v>0</v>
      </c>
    </row>
    <row r="33" spans="1:30" ht="19.5" customHeight="1">
      <c r="A33" s="3" t="s">
        <v>131</v>
      </c>
      <c r="B33" s="3" t="s">
        <v>7</v>
      </c>
      <c r="C33" s="3" t="s">
        <v>284</v>
      </c>
      <c r="D33" s="3" t="str">
        <f>LEFT(Table2[[#This Row],[Section]],FIND(" - ",Table2[[#This Row],[Section]])-1)</f>
        <v>GBA 411-SA.MBA.GD.W</v>
      </c>
      <c r="E33" s="3" t="str">
        <f>MID(Table2[[#This Row],[Section]],Table2[[#This Row],[Data 2]]+1,50)</f>
        <v xml:space="preserve"> Business Modeling-Workshop</v>
      </c>
      <c r="F33" s="3"/>
      <c r="G33" s="3" t="s">
        <v>219</v>
      </c>
      <c r="H33" s="3" t="s">
        <v>225</v>
      </c>
      <c r="I33" s="4">
        <f>IFERROR(TIMEVALUE(LEFT('Spring 2025'!$H33,9)),"")</f>
        <v>0.3611111111111111</v>
      </c>
      <c r="J33" s="4">
        <f>IFERROR(TIMEVALUE(RIGHT('Spring 2025'!$H33,8)),"")</f>
        <v>0.4236111111111111</v>
      </c>
      <c r="K33" s="3" t="s">
        <v>18</v>
      </c>
      <c r="L33" s="3" t="s">
        <v>15</v>
      </c>
      <c r="M33" s="3" t="s">
        <v>207</v>
      </c>
      <c r="N33" s="5">
        <v>0</v>
      </c>
      <c r="O33" s="6">
        <f t="shared" si="0"/>
        <v>8</v>
      </c>
      <c r="P33" s="6">
        <f t="shared" si="1"/>
        <v>21</v>
      </c>
      <c r="Q33" s="6" t="str">
        <f t="shared" si="2"/>
        <v xml:space="preserve">SA.MBA.GD.W </v>
      </c>
      <c r="R33" s="6" t="str" cm="1">
        <f t="array" ref="R33">_xlfn.IFS('Spring 2025'!$S33,'Spring 2025'!$S$1,'Spring 2025'!$T33,'Spring 2025'!$T$1,'Spring 2025'!$U33,'Spring 2025'!$U$1,'Spring 2025'!$V33,'Spring 2025'!$V$1,'Spring 2025'!$W33,'Spring 2025'!$W$1,'Spring 2025'!$X33,'Spring 2025'!$X$1,'Spring 2025'!$Y33,'Spring 2025'!$Y$1,'Spring 2025'!$Z33,'Spring 2025'!$Z$1,'Spring 2025'!$AA33,'Spring 2025'!$AA$1,'Spring 2025'!$AB33,'Spring 2025'!$AB$1,'Spring 2025'!$AC33,'Spring 2025'!$AC$1,'Spring 2025'!$AD33,'Spring 2025'!$AD$1)</f>
        <v>MBA</v>
      </c>
      <c r="S33" s="6" t="b">
        <f t="shared" si="3"/>
        <v>1</v>
      </c>
      <c r="T33" s="6" t="b">
        <f t="shared" si="4"/>
        <v>0</v>
      </c>
      <c r="U33" s="6" t="b">
        <f t="shared" si="5"/>
        <v>0</v>
      </c>
      <c r="V33" s="6" t="b">
        <f t="shared" si="6"/>
        <v>0</v>
      </c>
      <c r="W33" s="6" t="b">
        <f t="shared" si="7"/>
        <v>0</v>
      </c>
      <c r="X33" s="6" t="b">
        <f t="shared" si="8"/>
        <v>0</v>
      </c>
      <c r="Y33" s="6" t="b">
        <f t="shared" si="9"/>
        <v>0</v>
      </c>
      <c r="Z33" s="6" t="b">
        <f t="shared" si="10"/>
        <v>0</v>
      </c>
      <c r="AA33" s="6" t="b">
        <f t="shared" si="11"/>
        <v>0</v>
      </c>
      <c r="AB33" s="6" t="b">
        <f t="shared" si="12"/>
        <v>0</v>
      </c>
      <c r="AC33" s="6" t="b">
        <f t="shared" si="13"/>
        <v>0</v>
      </c>
      <c r="AD33" s="6" t="b">
        <f t="shared" si="14"/>
        <v>0</v>
      </c>
    </row>
    <row r="34" spans="1:30" ht="19.5" customHeight="1">
      <c r="A34" s="3" t="s">
        <v>131</v>
      </c>
      <c r="B34" s="3" t="s">
        <v>7</v>
      </c>
      <c r="C34" s="3" t="s">
        <v>133</v>
      </c>
      <c r="D34" s="3" t="str">
        <f>LEFT(Table2[[#This Row],[Section]],FIND(" - ",Table2[[#This Row],[Section]])-1)</f>
        <v>GBA 439-SA.ELCT.HYFX</v>
      </c>
      <c r="E34" s="3" t="str">
        <f>MID(Table2[[#This Row],[Section]],Table2[[#This Row],[Data 2]]+1,50)</f>
        <v xml:space="preserve"> Elements of Leadership</v>
      </c>
      <c r="F34" s="3" t="s">
        <v>134</v>
      </c>
      <c r="G34" s="3" t="s">
        <v>302</v>
      </c>
      <c r="H34" s="3"/>
      <c r="I34" s="4" t="str">
        <f>IFERROR(TIMEVALUE(LEFT('Spring 2025'!$H34,9)),"")</f>
        <v/>
      </c>
      <c r="J34" s="4" t="str">
        <f>IFERROR(TIMEVALUE(RIGHT('Spring 2025'!$H34,8)),"")</f>
        <v/>
      </c>
      <c r="K34" s="3" t="s">
        <v>10</v>
      </c>
      <c r="L34" s="3" t="s">
        <v>237</v>
      </c>
      <c r="M34" s="3"/>
      <c r="N34" s="5">
        <v>2.5</v>
      </c>
      <c r="O34" s="6">
        <f t="shared" ref="O34:O65" si="15">FIND("-",C34)</f>
        <v>8</v>
      </c>
      <c r="P34" s="6">
        <f t="shared" ref="P34:P65" si="16">FIND("-",C34,(O34+1))</f>
        <v>22</v>
      </c>
      <c r="Q34" s="6" t="str">
        <f t="shared" ref="Q34:Q65" si="17">MID(C34,O34+1,(P34-O34-1))</f>
        <v xml:space="preserve">SA.ELCT.HYFX </v>
      </c>
      <c r="R34" s="6" t="str" cm="1">
        <f t="array" ref="R34">_xlfn.IFS('Spring 2025'!$S34,'Spring 2025'!$S$1,'Spring 2025'!$T34,'Spring 2025'!$T$1,'Spring 2025'!$U34,'Spring 2025'!$U$1,'Spring 2025'!$V34,'Spring 2025'!$V$1,'Spring 2025'!$W34,'Spring 2025'!$W$1,'Spring 2025'!$X34,'Spring 2025'!$X$1,'Spring 2025'!$Y34,'Spring 2025'!$Y$1,'Spring 2025'!$Z34,'Spring 2025'!$Z$1,'Spring 2025'!$AA34,'Spring 2025'!$AA$1,'Spring 2025'!$AB34,'Spring 2025'!$AB$1,'Spring 2025'!$AC34,'Spring 2025'!$AC$1,'Spring 2025'!$AD34,'Spring 2025'!$AD$1)</f>
        <v>Elective</v>
      </c>
      <c r="S34" s="8" t="b">
        <f t="shared" ref="S34:S65" si="18">ISNUMBER(SEARCH("MBA",$Q34))</f>
        <v>0</v>
      </c>
      <c r="T34" s="8" t="b">
        <f t="shared" ref="T34:T65" si="19">ISNUMBER(SEARCH("MSF",$Q34))</f>
        <v>0</v>
      </c>
      <c r="U34" s="8" t="b">
        <f t="shared" ref="U34:U65" si="20">ISNUMBER(SEARCH("MSA",$Q34))</f>
        <v>0</v>
      </c>
      <c r="V34" s="8" t="b">
        <f t="shared" ref="V34:V65" si="21">OR((ISNUMBER(SEARCH("AN1",$Q34))),(ISNUMBER(SEARCH("BUA",$Q34))))</f>
        <v>0</v>
      </c>
      <c r="W34" s="8" t="b">
        <f t="shared" ref="W34:W65" si="22">OR((ISNUMBER(SEARCH("AN2",$Q34))),(ISNUMBER(SEARCH("MKA",$Q34))))</f>
        <v>0</v>
      </c>
      <c r="X34" s="8" t="b">
        <f t="shared" ref="X34:X65" si="23">ISNUMBER(SEARCH("AIB",$Q34))</f>
        <v>0</v>
      </c>
      <c r="Y34" s="8" t="b">
        <f t="shared" ref="Y34:Y65" si="24">ISNUMBER(SEARCH("AN3",$Q34))</f>
        <v>0</v>
      </c>
      <c r="Z34" s="8" t="b">
        <f t="shared" ref="Z34:Z65" si="25">ISNUMBER(SEARCH("ONLBA",$Q34))</f>
        <v>0</v>
      </c>
      <c r="AA34" s="8" t="b">
        <f t="shared" ref="AA34:AA65" si="26">ISNUMBER(SEARCH("PHD",$Q34))</f>
        <v>0</v>
      </c>
      <c r="AB34" s="8" t="b">
        <f t="shared" ref="AB34:AB65" si="27">ISNUMBER(SEARCH("ELCT",$Q34))</f>
        <v>1</v>
      </c>
      <c r="AC34" s="8" t="b">
        <f t="shared" ref="AC34:AC65" si="28">ISNUMBER(SEARCH("MMM",$Q34))</f>
        <v>0</v>
      </c>
      <c r="AD34" s="8" t="b">
        <f t="shared" ref="AD34:AD65" si="29">ISNUMBER(SEARCH("EXP",$Q34))</f>
        <v>0</v>
      </c>
    </row>
    <row r="35" spans="1:30" ht="19.5" customHeight="1">
      <c r="A35" s="3" t="s">
        <v>131</v>
      </c>
      <c r="B35" s="3" t="s">
        <v>7</v>
      </c>
      <c r="C35" s="3" t="s">
        <v>137</v>
      </c>
      <c r="D35" s="3" t="str">
        <f>LEFT(Table2[[#This Row],[Section]],FIND(" - ",Table2[[#This Row],[Section]])-1)</f>
        <v>GBA 468P-SA.AN1</v>
      </c>
      <c r="E35" s="3" t="str">
        <f>MID(Table2[[#This Row],[Section]],Table2[[#This Row],[Data 2]]+1,50)</f>
        <v xml:space="preserve"> Prescriptive Analytics with Python</v>
      </c>
      <c r="F35" s="3" t="s">
        <v>124</v>
      </c>
      <c r="G35" s="3" t="s">
        <v>213</v>
      </c>
      <c r="H35" s="9" t="s">
        <v>225</v>
      </c>
      <c r="I35" s="4">
        <f>IFERROR(TIMEVALUE(LEFT('Spring 2025'!$H35,9)),"")</f>
        <v>0.3611111111111111</v>
      </c>
      <c r="J35" s="4">
        <f>IFERROR(TIMEVALUE(RIGHT('Spring 2025'!$H35,8)),"")</f>
        <v>0.4236111111111111</v>
      </c>
      <c r="K35" s="3" t="s">
        <v>10</v>
      </c>
      <c r="L35" s="3" t="s">
        <v>15</v>
      </c>
      <c r="M35" s="3" t="s">
        <v>207</v>
      </c>
      <c r="N35" s="5">
        <v>2.5</v>
      </c>
      <c r="O35" s="6">
        <f t="shared" si="15"/>
        <v>9</v>
      </c>
      <c r="P35" s="6">
        <f t="shared" si="16"/>
        <v>17</v>
      </c>
      <c r="Q35" s="6" t="str">
        <f t="shared" si="17"/>
        <v xml:space="preserve">SA.AN1 </v>
      </c>
      <c r="R35" s="6" t="str" cm="1">
        <f t="array" ref="R35">_xlfn.IFS('Spring 2025'!$S35,'Spring 2025'!$S$1,'Spring 2025'!$T35,'Spring 2025'!$T$1,'Spring 2025'!$U35,'Spring 2025'!$U$1,'Spring 2025'!$V35,'Spring 2025'!$V$1,'Spring 2025'!$W35,'Spring 2025'!$W$1,'Spring 2025'!$X35,'Spring 2025'!$X$1,'Spring 2025'!$Y35,'Spring 2025'!$Y$1,'Spring 2025'!$Z35,'Spring 2025'!$Z$1,'Spring 2025'!$AA35,'Spring 2025'!$AA$1,'Spring 2025'!$AB35,'Spring 2025'!$AB$1,'Spring 2025'!$AC35,'Spring 2025'!$AC$1,'Spring 2025'!$AD35,'Spring 2025'!$AD$1)</f>
        <v>MSBA</v>
      </c>
      <c r="S35" s="6" t="b">
        <f t="shared" si="18"/>
        <v>0</v>
      </c>
      <c r="T35" s="6" t="b">
        <f t="shared" si="19"/>
        <v>0</v>
      </c>
      <c r="U35" s="6" t="b">
        <f t="shared" si="20"/>
        <v>0</v>
      </c>
      <c r="V35" s="6" t="b">
        <f t="shared" si="21"/>
        <v>1</v>
      </c>
      <c r="W35" s="6" t="b">
        <f t="shared" si="22"/>
        <v>0</v>
      </c>
      <c r="X35" s="6" t="b">
        <f t="shared" si="23"/>
        <v>0</v>
      </c>
      <c r="Y35" s="6" t="b">
        <f t="shared" si="24"/>
        <v>0</v>
      </c>
      <c r="Z35" s="6" t="b">
        <f t="shared" si="25"/>
        <v>0</v>
      </c>
      <c r="AA35" s="6" t="b">
        <f t="shared" si="26"/>
        <v>0</v>
      </c>
      <c r="AB35" s="6" t="b">
        <f t="shared" si="27"/>
        <v>0</v>
      </c>
      <c r="AC35" s="6" t="b">
        <f t="shared" si="28"/>
        <v>0</v>
      </c>
      <c r="AD35" s="6" t="b">
        <f t="shared" si="29"/>
        <v>0</v>
      </c>
    </row>
    <row r="36" spans="1:30" ht="19.5" customHeight="1">
      <c r="A36" s="3" t="s">
        <v>131</v>
      </c>
      <c r="B36" s="3" t="s">
        <v>7</v>
      </c>
      <c r="C36" s="3" t="s">
        <v>138</v>
      </c>
      <c r="D36" s="3" t="str">
        <f>LEFT(Table2[[#This Row],[Section]],FIND(" - ",Table2[[#This Row],[Section]])-1)</f>
        <v>GBA 468P-SA.AN3</v>
      </c>
      <c r="E36" s="3" t="str">
        <f>MID(Table2[[#This Row],[Section]],Table2[[#This Row],[Data 2]]+1,50)</f>
        <v xml:space="preserve"> Prescriptive Analytics with Python</v>
      </c>
      <c r="F36" s="3" t="s">
        <v>124</v>
      </c>
      <c r="G36" s="3" t="s">
        <v>213</v>
      </c>
      <c r="H36" s="9" t="s">
        <v>214</v>
      </c>
      <c r="I36" s="4">
        <f>IFERROR(TIMEVALUE(LEFT('Spring 2025'!$H36,9)),"")</f>
        <v>0.4375</v>
      </c>
      <c r="J36" s="4">
        <f>IFERROR(TIMEVALUE(RIGHT('Spring 2025'!$H36,8)),"")</f>
        <v>0.5</v>
      </c>
      <c r="K36" s="3" t="s">
        <v>10</v>
      </c>
      <c r="L36" s="3" t="s">
        <v>15</v>
      </c>
      <c r="M36" s="3" t="s">
        <v>207</v>
      </c>
      <c r="N36" s="5">
        <v>2.5</v>
      </c>
      <c r="O36" s="6">
        <f t="shared" si="15"/>
        <v>9</v>
      </c>
      <c r="P36" s="6">
        <f t="shared" si="16"/>
        <v>17</v>
      </c>
      <c r="Q36" s="6" t="str">
        <f t="shared" si="17"/>
        <v xml:space="preserve">SA.AN3 </v>
      </c>
      <c r="R36" s="6" t="str" cm="1">
        <f t="array" ref="R36">_xlfn.IFS('Spring 2025'!$S36,'Spring 2025'!$S$1,'Spring 2025'!$T36,'Spring 2025'!$T$1,'Spring 2025'!$U36,'Spring 2025'!$U$1,'Spring 2025'!$V36,'Spring 2025'!$V$1,'Spring 2025'!$W36,'Spring 2025'!$W$1,'Spring 2025'!$X36,'Spring 2025'!$X$1,'Spring 2025'!$Y36,'Spring 2025'!$Y$1,'Spring 2025'!$Z36,'Spring 2025'!$Z$1,'Spring 2025'!$AA36,'Spring 2025'!$AA$1,'Spring 2025'!$AB36,'Spring 2025'!$AB$1,'Spring 2025'!$AC36,'Spring 2025'!$AC$1,'Spring 2025'!$AD36,'Spring 2025'!$AD$1)</f>
        <v>BA/MA/AIB</v>
      </c>
      <c r="S36" s="8" t="b">
        <f t="shared" si="18"/>
        <v>0</v>
      </c>
      <c r="T36" s="8" t="b">
        <f t="shared" si="19"/>
        <v>0</v>
      </c>
      <c r="U36" s="8" t="b">
        <f t="shared" si="20"/>
        <v>0</v>
      </c>
      <c r="V36" s="8" t="b">
        <f t="shared" si="21"/>
        <v>0</v>
      </c>
      <c r="W36" s="8" t="b">
        <f t="shared" si="22"/>
        <v>0</v>
      </c>
      <c r="X36" s="8" t="b">
        <f t="shared" si="23"/>
        <v>0</v>
      </c>
      <c r="Y36" s="8" t="b">
        <f t="shared" si="24"/>
        <v>1</v>
      </c>
      <c r="Z36" s="8" t="b">
        <f t="shared" si="25"/>
        <v>0</v>
      </c>
      <c r="AA36" s="8" t="b">
        <f t="shared" si="26"/>
        <v>0</v>
      </c>
      <c r="AB36" s="8" t="b">
        <f t="shared" si="27"/>
        <v>0</v>
      </c>
      <c r="AC36" s="8" t="b">
        <f t="shared" si="28"/>
        <v>0</v>
      </c>
      <c r="AD36" s="8" t="b">
        <f t="shared" si="29"/>
        <v>0</v>
      </c>
    </row>
    <row r="37" spans="1:30" ht="19.5" customHeight="1">
      <c r="A37" s="3" t="s">
        <v>131</v>
      </c>
      <c r="B37" s="3" t="s">
        <v>7</v>
      </c>
      <c r="C37" s="3" t="s">
        <v>139</v>
      </c>
      <c r="D37" s="3" t="str">
        <f>LEFT(Table2[[#This Row],[Section]],FIND(" - ",Table2[[#This Row],[Section]])-1)</f>
        <v>GBA 473-SA.ONLBA</v>
      </c>
      <c r="E37" s="3" t="str">
        <f>MID(Table2[[#This Row],[Section]],Table2[[#This Row],[Data 2]]+1,50)</f>
        <v xml:space="preserve"> Data-Driven Decision Making</v>
      </c>
      <c r="F37" s="3" t="s">
        <v>63</v>
      </c>
      <c r="G37" s="3" t="s">
        <v>231</v>
      </c>
      <c r="H37" s="3" t="s">
        <v>228</v>
      </c>
      <c r="I37" s="4">
        <f>IFERROR(TIMEVALUE(LEFT('Spring 2025'!$H37,9)),"")</f>
        <v>0.79166666666666663</v>
      </c>
      <c r="J37" s="4">
        <f>IFERROR(TIMEVALUE(RIGHT('Spring 2025'!$H37,8)),"")</f>
        <v>0.875</v>
      </c>
      <c r="K37" s="3" t="s">
        <v>10</v>
      </c>
      <c r="L37" s="3" t="s">
        <v>11</v>
      </c>
      <c r="M37" s="3" t="s">
        <v>207</v>
      </c>
      <c r="N37" s="5">
        <v>2.5</v>
      </c>
      <c r="O37" s="6">
        <f t="shared" si="15"/>
        <v>8</v>
      </c>
      <c r="P37" s="6">
        <f t="shared" si="16"/>
        <v>18</v>
      </c>
      <c r="Q37" s="6" t="str">
        <f t="shared" si="17"/>
        <v xml:space="preserve">SA.ONLBA </v>
      </c>
      <c r="R37" s="6" t="str" cm="1">
        <f t="array" ref="R37">_xlfn.IFS('Spring 2025'!$S37,'Spring 2025'!$S$1,'Spring 2025'!$T37,'Spring 2025'!$T$1,'Spring 2025'!$U37,'Spring 2025'!$U$1,'Spring 2025'!$V37,'Spring 2025'!$V$1,'Spring 2025'!$W37,'Spring 2025'!$W$1,'Spring 2025'!$X37,'Spring 2025'!$X$1,'Spring 2025'!$Y37,'Spring 2025'!$Y$1,'Spring 2025'!$Z37,'Spring 2025'!$Z$1,'Spring 2025'!$AA37,'Spring 2025'!$AA$1,'Spring 2025'!$AB37,'Spring 2025'!$AB$1,'Spring 2025'!$AC37,'Spring 2025'!$AC$1,'Spring 2025'!$AD37,'Spring 2025'!$AD$1)</f>
        <v>OMSBA</v>
      </c>
      <c r="S37" s="6" t="b">
        <f t="shared" si="18"/>
        <v>0</v>
      </c>
      <c r="T37" s="6" t="b">
        <f t="shared" si="19"/>
        <v>0</v>
      </c>
      <c r="U37" s="6" t="b">
        <f t="shared" si="20"/>
        <v>0</v>
      </c>
      <c r="V37" s="6" t="b">
        <f t="shared" si="21"/>
        <v>0</v>
      </c>
      <c r="W37" s="6" t="b">
        <f t="shared" si="22"/>
        <v>0</v>
      </c>
      <c r="X37" s="6" t="b">
        <f t="shared" si="23"/>
        <v>0</v>
      </c>
      <c r="Y37" s="6" t="b">
        <f t="shared" si="24"/>
        <v>0</v>
      </c>
      <c r="Z37" s="6" t="b">
        <f t="shared" si="25"/>
        <v>1</v>
      </c>
      <c r="AA37" s="6" t="b">
        <f t="shared" si="26"/>
        <v>0</v>
      </c>
      <c r="AB37" s="6" t="b">
        <f t="shared" si="27"/>
        <v>0</v>
      </c>
      <c r="AC37" s="6" t="b">
        <f t="shared" si="28"/>
        <v>0</v>
      </c>
      <c r="AD37" s="6" t="b">
        <f t="shared" si="29"/>
        <v>0</v>
      </c>
    </row>
    <row r="38" spans="1:30" ht="19.5" customHeight="1">
      <c r="A38" s="3" t="s">
        <v>143</v>
      </c>
      <c r="B38" s="3" t="s">
        <v>7</v>
      </c>
      <c r="C38" s="3" t="s">
        <v>141</v>
      </c>
      <c r="D38" s="3" t="str">
        <f>LEFT(Table2[[#This Row],[Section]],FIND(" - ",Table2[[#This Row],[Section]])-1)</f>
        <v>HSM 430-SA.MMM</v>
      </c>
      <c r="E38" s="3" t="str">
        <f>MID(Table2[[#This Row],[Section]],Table2[[#This Row],[Data 2]]+1,50)</f>
        <v xml:space="preserve"> Health Sciences Mgmt &amp; Strat</v>
      </c>
      <c r="F38" s="3" t="s">
        <v>142</v>
      </c>
      <c r="G38" s="3" t="s">
        <v>308</v>
      </c>
      <c r="H38" s="3"/>
      <c r="I38" s="4" t="str">
        <f>IFERROR(TIMEVALUE(LEFT('Spring 2025'!$H38,9)),"")</f>
        <v/>
      </c>
      <c r="J38" s="4" t="str">
        <f>IFERROR(TIMEVALUE(RIGHT('Spring 2025'!$H38,8)),"")</f>
        <v/>
      </c>
      <c r="K38" s="3" t="s">
        <v>10</v>
      </c>
      <c r="L38" s="3" t="s">
        <v>15</v>
      </c>
      <c r="M38" s="3"/>
      <c r="N38" s="5">
        <v>2.5</v>
      </c>
      <c r="O38" s="6">
        <f t="shared" si="15"/>
        <v>8</v>
      </c>
      <c r="P38" s="6">
        <f t="shared" si="16"/>
        <v>16</v>
      </c>
      <c r="Q38" s="6" t="str">
        <f t="shared" si="17"/>
        <v xml:space="preserve">SA.MMM </v>
      </c>
      <c r="R38" s="6" t="str" cm="1">
        <f t="array" ref="R38">_xlfn.IFS('Spring 2025'!$S38,'Spring 2025'!$S$1,'Spring 2025'!$T38,'Spring 2025'!$T$1,'Spring 2025'!$U38,'Spring 2025'!$U$1,'Spring 2025'!$V38,'Spring 2025'!$V$1,'Spring 2025'!$W38,'Spring 2025'!$W$1,'Spring 2025'!$X38,'Spring 2025'!$X$1,'Spring 2025'!$Y38,'Spring 2025'!$Y$1,'Spring 2025'!$Z38,'Spring 2025'!$Z$1,'Spring 2025'!$AA38,'Spring 2025'!$AA$1,'Spring 2025'!$AB38,'Spring 2025'!$AB$1,'Spring 2025'!$AC38,'Spring 2025'!$AC$1,'Spring 2025'!$AD38,'Spring 2025'!$AD$1)</f>
        <v>MMM</v>
      </c>
      <c r="S38" s="8" t="b">
        <f t="shared" si="18"/>
        <v>0</v>
      </c>
      <c r="T38" s="8" t="b">
        <f t="shared" si="19"/>
        <v>0</v>
      </c>
      <c r="U38" s="8" t="b">
        <f t="shared" si="20"/>
        <v>0</v>
      </c>
      <c r="V38" s="8" t="b">
        <f t="shared" si="21"/>
        <v>0</v>
      </c>
      <c r="W38" s="8" t="b">
        <f t="shared" si="22"/>
        <v>0</v>
      </c>
      <c r="X38" s="8" t="b">
        <f t="shared" si="23"/>
        <v>0</v>
      </c>
      <c r="Y38" s="8" t="b">
        <f t="shared" si="24"/>
        <v>0</v>
      </c>
      <c r="Z38" s="8" t="b">
        <f t="shared" si="25"/>
        <v>0</v>
      </c>
      <c r="AA38" s="8" t="b">
        <f t="shared" si="26"/>
        <v>0</v>
      </c>
      <c r="AB38" s="8" t="b">
        <f t="shared" si="27"/>
        <v>0</v>
      </c>
      <c r="AC38" s="8" t="b">
        <f t="shared" si="28"/>
        <v>1</v>
      </c>
      <c r="AD38" s="8" t="b">
        <f t="shared" si="29"/>
        <v>0</v>
      </c>
    </row>
    <row r="39" spans="1:30" ht="19.5" customHeight="1">
      <c r="A39" s="3" t="s">
        <v>143</v>
      </c>
      <c r="B39" s="3" t="s">
        <v>7</v>
      </c>
      <c r="C39" s="3" t="s">
        <v>147</v>
      </c>
      <c r="D39" s="3" t="str">
        <f>LEFT(Table2[[#This Row],[Section]],FIND(" - ",Table2[[#This Row],[Section]])-1)</f>
        <v>HSM 452-SA.ELCT</v>
      </c>
      <c r="E39" s="3" t="str">
        <f>MID(Table2[[#This Row],[Section]],Table2[[#This Row],[Data 2]]+1,50)</f>
        <v xml:space="preserve"> Health Care Acctg &amp; Finance</v>
      </c>
      <c r="F39" s="3" t="s">
        <v>148</v>
      </c>
      <c r="G39" s="3" t="s">
        <v>231</v>
      </c>
      <c r="H39" s="3" t="s">
        <v>212</v>
      </c>
      <c r="I39" s="4">
        <f>IFERROR(TIMEVALUE(LEFT('Spring 2025'!$H39,9)),"")</f>
        <v>0.73611111111111116</v>
      </c>
      <c r="J39" s="4">
        <f>IFERROR(TIMEVALUE(RIGHT('Spring 2025'!$H39,8)),"")</f>
        <v>0.875</v>
      </c>
      <c r="K39" s="3" t="s">
        <v>10</v>
      </c>
      <c r="L39" s="3" t="s">
        <v>15</v>
      </c>
      <c r="M39" s="3"/>
      <c r="N39" s="5">
        <v>2.5</v>
      </c>
      <c r="O39" s="6">
        <f t="shared" si="15"/>
        <v>8</v>
      </c>
      <c r="P39" s="6">
        <f t="shared" si="16"/>
        <v>17</v>
      </c>
      <c r="Q39" s="6" t="str">
        <f t="shared" si="17"/>
        <v xml:space="preserve">SA.ELCT </v>
      </c>
      <c r="R39" s="6" t="str" cm="1">
        <f t="array" ref="R39">_xlfn.IFS('Spring 2025'!$S39,'Spring 2025'!$S$1,'Spring 2025'!$T39,'Spring 2025'!$T$1,'Spring 2025'!$U39,'Spring 2025'!$U$1,'Spring 2025'!$V39,'Spring 2025'!$V$1,'Spring 2025'!$W39,'Spring 2025'!$W$1,'Spring 2025'!$X39,'Spring 2025'!$X$1,'Spring 2025'!$Y39,'Spring 2025'!$Y$1,'Spring 2025'!$Z39,'Spring 2025'!$Z$1,'Spring 2025'!$AA39,'Spring 2025'!$AA$1,'Spring 2025'!$AB39,'Spring 2025'!$AB$1,'Spring 2025'!$AC39,'Spring 2025'!$AC$1,'Spring 2025'!$AD39,'Spring 2025'!$AD$1)</f>
        <v>Elective</v>
      </c>
      <c r="S39" s="6" t="b">
        <f t="shared" si="18"/>
        <v>0</v>
      </c>
      <c r="T39" s="6" t="b">
        <f t="shared" si="19"/>
        <v>0</v>
      </c>
      <c r="U39" s="6" t="b">
        <f t="shared" si="20"/>
        <v>0</v>
      </c>
      <c r="V39" s="6" t="b">
        <f t="shared" si="21"/>
        <v>0</v>
      </c>
      <c r="W39" s="6" t="b">
        <f t="shared" si="22"/>
        <v>0</v>
      </c>
      <c r="X39" s="6" t="b">
        <f t="shared" si="23"/>
        <v>0</v>
      </c>
      <c r="Y39" s="6" t="b">
        <f t="shared" si="24"/>
        <v>0</v>
      </c>
      <c r="Z39" s="6" t="b">
        <f t="shared" si="25"/>
        <v>0</v>
      </c>
      <c r="AA39" s="6" t="b">
        <f t="shared" si="26"/>
        <v>0</v>
      </c>
      <c r="AB39" s="6" t="b">
        <f t="shared" si="27"/>
        <v>1</v>
      </c>
      <c r="AC39" s="6" t="b">
        <f t="shared" si="28"/>
        <v>0</v>
      </c>
      <c r="AD39" s="6" t="b">
        <f t="shared" si="29"/>
        <v>0</v>
      </c>
    </row>
    <row r="40" spans="1:30" ht="19.5" customHeight="1">
      <c r="A40" s="3" t="s">
        <v>151</v>
      </c>
      <c r="B40" s="3" t="s">
        <v>7</v>
      </c>
      <c r="C40" s="3" t="s">
        <v>159</v>
      </c>
      <c r="D40" s="3" t="str">
        <f>LEFT(Table2[[#This Row],[Section]],FIND(" - ",Table2[[#This Row],[Section]])-1)</f>
        <v>MGC 501-SA.PHD</v>
      </c>
      <c r="E40" s="3" t="str">
        <f>MID(Table2[[#This Row],[Section]],Table2[[#This Row],[Data 2]]+1,50)</f>
        <v xml:space="preserve"> Management Communications</v>
      </c>
      <c r="F40" s="3" t="s">
        <v>158</v>
      </c>
      <c r="G40" s="3"/>
      <c r="H40" s="3"/>
      <c r="I40" s="4" t="str">
        <f>IFERROR(TIMEVALUE(LEFT('Spring 2025'!$H40,9)),"")</f>
        <v/>
      </c>
      <c r="J40" s="4" t="str">
        <f>IFERROR(TIMEVALUE(RIGHT('Spring 2025'!$H40,8)),"")</f>
        <v/>
      </c>
      <c r="K40" s="3" t="s">
        <v>10</v>
      </c>
      <c r="L40" s="3" t="s">
        <v>15</v>
      </c>
      <c r="M40" s="3" t="s">
        <v>208</v>
      </c>
      <c r="N40" s="5">
        <v>0</v>
      </c>
      <c r="O40" s="6">
        <f t="shared" si="15"/>
        <v>8</v>
      </c>
      <c r="P40" s="6">
        <f t="shared" si="16"/>
        <v>16</v>
      </c>
      <c r="Q40" s="6" t="str">
        <f t="shared" si="17"/>
        <v xml:space="preserve">SA.PHD </v>
      </c>
      <c r="R40" s="6" t="str" cm="1">
        <f t="array" ref="R40">_xlfn.IFS('Spring 2025'!$S40,'Spring 2025'!$S$1,'Spring 2025'!$T40,'Spring 2025'!$T$1,'Spring 2025'!$U40,'Spring 2025'!$U$1,'Spring 2025'!$V40,'Spring 2025'!$V$1,'Spring 2025'!$W40,'Spring 2025'!$W$1,'Spring 2025'!$X40,'Spring 2025'!$X$1,'Spring 2025'!$Y40,'Spring 2025'!$Y$1,'Spring 2025'!$Z40,'Spring 2025'!$Z$1,'Spring 2025'!$AA40,'Spring 2025'!$AA$1,'Spring 2025'!$AB40,'Spring 2025'!$AB$1,'Spring 2025'!$AC40,'Spring 2025'!$AC$1,'Spring 2025'!$AD40,'Spring 2025'!$AD$1)</f>
        <v>PHD</v>
      </c>
      <c r="S40" s="8" t="b">
        <f t="shared" si="18"/>
        <v>0</v>
      </c>
      <c r="T40" s="8" t="b">
        <f t="shared" si="19"/>
        <v>0</v>
      </c>
      <c r="U40" s="8" t="b">
        <f t="shared" si="20"/>
        <v>0</v>
      </c>
      <c r="V40" s="8" t="b">
        <f t="shared" si="21"/>
        <v>0</v>
      </c>
      <c r="W40" s="8" t="b">
        <f t="shared" si="22"/>
        <v>0</v>
      </c>
      <c r="X40" s="8" t="b">
        <f t="shared" si="23"/>
        <v>0</v>
      </c>
      <c r="Y40" s="8" t="b">
        <f t="shared" si="24"/>
        <v>0</v>
      </c>
      <c r="Z40" s="8" t="b">
        <f t="shared" si="25"/>
        <v>0</v>
      </c>
      <c r="AA40" s="8" t="b">
        <f t="shared" si="26"/>
        <v>1</v>
      </c>
      <c r="AB40" s="8" t="b">
        <f t="shared" si="27"/>
        <v>0</v>
      </c>
      <c r="AC40" s="8" t="b">
        <f t="shared" si="28"/>
        <v>0</v>
      </c>
      <c r="AD40" s="8" t="b">
        <f t="shared" si="29"/>
        <v>0</v>
      </c>
    </row>
    <row r="41" spans="1:30" ht="19.5" customHeight="1">
      <c r="A41" s="3" t="s">
        <v>169</v>
      </c>
      <c r="B41" s="3" t="s">
        <v>7</v>
      </c>
      <c r="C41" s="3" t="s">
        <v>167</v>
      </c>
      <c r="D41" s="3" t="str">
        <f>LEFT(Table2[[#This Row],[Section]],FIND(" - ",Table2[[#This Row],[Section]])-1)</f>
        <v>MKT 402-SA.EXP.HYFX</v>
      </c>
      <c r="E41" s="3" t="str">
        <f>MID(Table2[[#This Row],[Section]],Table2[[#This Row],[Data 2]]+1,50)</f>
        <v xml:space="preserve"> Marketing Management</v>
      </c>
      <c r="F41" s="3" t="s">
        <v>168</v>
      </c>
      <c r="G41" s="3" t="s">
        <v>302</v>
      </c>
      <c r="H41" s="3"/>
      <c r="I41" s="4" t="str">
        <f>IFERROR(TIMEVALUE(LEFT('Spring 2025'!$H41,9)),"")</f>
        <v/>
      </c>
      <c r="J41" s="4" t="str">
        <f>IFERROR(TIMEVALUE(RIGHT('Spring 2025'!$H41,8)),"")</f>
        <v/>
      </c>
      <c r="K41" s="3" t="s">
        <v>10</v>
      </c>
      <c r="L41" s="3" t="s">
        <v>237</v>
      </c>
      <c r="M41" s="3"/>
      <c r="N41" s="5">
        <v>2.5</v>
      </c>
      <c r="O41" s="6">
        <f t="shared" si="15"/>
        <v>8</v>
      </c>
      <c r="P41" s="6">
        <f t="shared" si="16"/>
        <v>21</v>
      </c>
      <c r="Q41" s="6" t="str">
        <f t="shared" si="17"/>
        <v xml:space="preserve">SA.EXP.HYFX </v>
      </c>
      <c r="R41" s="6" t="str" cm="1">
        <f t="array" ref="R41">_xlfn.IFS('Spring 2025'!$S41,'Spring 2025'!$S$1,'Spring 2025'!$T41,'Spring 2025'!$T$1,'Spring 2025'!$U41,'Spring 2025'!$U$1,'Spring 2025'!$V41,'Spring 2025'!$V$1,'Spring 2025'!$W41,'Spring 2025'!$W$1,'Spring 2025'!$X41,'Spring 2025'!$X$1,'Spring 2025'!$Y41,'Spring 2025'!$Y$1,'Spring 2025'!$Z41,'Spring 2025'!$Z$1,'Spring 2025'!$AA41,'Spring 2025'!$AA$1,'Spring 2025'!$AB41,'Spring 2025'!$AB$1,'Spring 2025'!$AC41,'Spring 2025'!$AC$1,'Spring 2025'!$AD41,'Spring 2025'!$AD$1)</f>
        <v>EMBA</v>
      </c>
      <c r="S41" s="6" t="b">
        <f t="shared" si="18"/>
        <v>0</v>
      </c>
      <c r="T41" s="6" t="b">
        <f t="shared" si="19"/>
        <v>0</v>
      </c>
      <c r="U41" s="6" t="b">
        <f t="shared" si="20"/>
        <v>0</v>
      </c>
      <c r="V41" s="6" t="b">
        <f t="shared" si="21"/>
        <v>0</v>
      </c>
      <c r="W41" s="6" t="b">
        <f t="shared" si="22"/>
        <v>0</v>
      </c>
      <c r="X41" s="6" t="b">
        <f t="shared" si="23"/>
        <v>0</v>
      </c>
      <c r="Y41" s="6" t="b">
        <f t="shared" si="24"/>
        <v>0</v>
      </c>
      <c r="Z41" s="6" t="b">
        <f t="shared" si="25"/>
        <v>0</v>
      </c>
      <c r="AA41" s="6" t="b">
        <f t="shared" si="26"/>
        <v>0</v>
      </c>
      <c r="AB41" s="6" t="b">
        <f t="shared" si="27"/>
        <v>0</v>
      </c>
      <c r="AC41" s="6" t="b">
        <f t="shared" si="28"/>
        <v>0</v>
      </c>
      <c r="AD41" s="6" t="b">
        <f t="shared" si="29"/>
        <v>1</v>
      </c>
    </row>
    <row r="42" spans="1:30" ht="19.5" customHeight="1">
      <c r="A42" s="3" t="s">
        <v>169</v>
      </c>
      <c r="B42" s="3" t="s">
        <v>7</v>
      </c>
      <c r="C42" s="3" t="s">
        <v>172</v>
      </c>
      <c r="D42" s="3" t="str">
        <f>LEFT(Table2[[#This Row],[Section]],FIND(" - ",Table2[[#This Row],[Section]])-1)</f>
        <v>MKT 413-SA.ELCT.HYB</v>
      </c>
      <c r="E42" s="3" t="str">
        <f>MID(Table2[[#This Row],[Section]],Table2[[#This Row],[Data 2]]+1,50)</f>
        <v xml:space="preserve"> Applied Product Management</v>
      </c>
      <c r="F42" s="3" t="s">
        <v>173</v>
      </c>
      <c r="G42" s="3" t="s">
        <v>216</v>
      </c>
      <c r="H42" s="3" t="s">
        <v>218</v>
      </c>
      <c r="I42" s="4">
        <f>IFERROR(TIMEVALUE(LEFT('Spring 2025'!$H42,9)),"")</f>
        <v>0.64583333333333337</v>
      </c>
      <c r="J42" s="4">
        <f>IFERROR(TIMEVALUE(RIGHT('Spring 2025'!$H42,8)),"")</f>
        <v>0.70833333333333337</v>
      </c>
      <c r="K42" s="3" t="s">
        <v>10</v>
      </c>
      <c r="L42" s="3" t="s">
        <v>93</v>
      </c>
      <c r="M42" s="3"/>
      <c r="N42" s="5">
        <v>2.5</v>
      </c>
      <c r="O42" s="6">
        <f t="shared" si="15"/>
        <v>8</v>
      </c>
      <c r="P42" s="6">
        <f t="shared" si="16"/>
        <v>21</v>
      </c>
      <c r="Q42" s="6" t="str">
        <f t="shared" si="17"/>
        <v xml:space="preserve">SA.ELCT.HYB </v>
      </c>
      <c r="R42" s="6" t="str" cm="1">
        <f t="array" ref="R42">_xlfn.IFS('Spring 2025'!$S42,'Spring 2025'!$S$1,'Spring 2025'!$T42,'Spring 2025'!$T$1,'Spring 2025'!$U42,'Spring 2025'!$U$1,'Spring 2025'!$V42,'Spring 2025'!$V$1,'Spring 2025'!$W42,'Spring 2025'!$W$1,'Spring 2025'!$X42,'Spring 2025'!$X$1,'Spring 2025'!$Y42,'Spring 2025'!$Y$1,'Spring 2025'!$Z42,'Spring 2025'!$Z$1,'Spring 2025'!$AA42,'Spring 2025'!$AA$1,'Spring 2025'!$AB42,'Spring 2025'!$AB$1,'Spring 2025'!$AC42,'Spring 2025'!$AC$1,'Spring 2025'!$AD42,'Spring 2025'!$AD$1)</f>
        <v>Elective</v>
      </c>
      <c r="S42" s="8" t="b">
        <f t="shared" si="18"/>
        <v>0</v>
      </c>
      <c r="T42" s="8" t="b">
        <f t="shared" si="19"/>
        <v>0</v>
      </c>
      <c r="U42" s="8" t="b">
        <f t="shared" si="20"/>
        <v>0</v>
      </c>
      <c r="V42" s="8" t="b">
        <f t="shared" si="21"/>
        <v>0</v>
      </c>
      <c r="W42" s="8" t="b">
        <f t="shared" si="22"/>
        <v>0</v>
      </c>
      <c r="X42" s="8" t="b">
        <f t="shared" si="23"/>
        <v>0</v>
      </c>
      <c r="Y42" s="8" t="b">
        <f t="shared" si="24"/>
        <v>0</v>
      </c>
      <c r="Z42" s="8" t="b">
        <f t="shared" si="25"/>
        <v>0</v>
      </c>
      <c r="AA42" s="8" t="b">
        <f t="shared" si="26"/>
        <v>0</v>
      </c>
      <c r="AB42" s="8" t="b">
        <f t="shared" si="27"/>
        <v>1</v>
      </c>
      <c r="AC42" s="8" t="b">
        <f t="shared" si="28"/>
        <v>0</v>
      </c>
      <c r="AD42" s="8" t="b">
        <f t="shared" si="29"/>
        <v>0</v>
      </c>
    </row>
    <row r="43" spans="1:30" ht="19.5" customHeight="1">
      <c r="A43" s="3" t="s">
        <v>169</v>
      </c>
      <c r="B43" s="3" t="s">
        <v>7</v>
      </c>
      <c r="C43" s="3" t="s">
        <v>174</v>
      </c>
      <c r="D43" s="3" t="str">
        <f>LEFT(Table2[[#This Row],[Section]],FIND(" - ",Table2[[#This Row],[Section]])-1)</f>
        <v>MKT 414-SA.ELCT</v>
      </c>
      <c r="E43" s="3" t="str">
        <f>MID(Table2[[#This Row],[Section]],Table2[[#This Row],[Data 2]]+1,50)</f>
        <v xml:space="preserve"> Pricing Policies</v>
      </c>
      <c r="F43" s="3" t="s">
        <v>175</v>
      </c>
      <c r="G43" s="3" t="s">
        <v>231</v>
      </c>
      <c r="H43" s="3" t="s">
        <v>212</v>
      </c>
      <c r="I43" s="4">
        <f>IFERROR(TIMEVALUE(LEFT('Spring 2025'!$H43,9)),"")</f>
        <v>0.73611111111111116</v>
      </c>
      <c r="J43" s="4">
        <f>IFERROR(TIMEVALUE(RIGHT('Spring 2025'!$H43,8)),"")</f>
        <v>0.875</v>
      </c>
      <c r="K43" s="3" t="s">
        <v>10</v>
      </c>
      <c r="L43" s="3" t="s">
        <v>15</v>
      </c>
      <c r="M43" s="3" t="s">
        <v>207</v>
      </c>
      <c r="N43" s="5">
        <v>2.5</v>
      </c>
      <c r="O43" s="6">
        <f t="shared" si="15"/>
        <v>8</v>
      </c>
      <c r="P43" s="6">
        <f t="shared" si="16"/>
        <v>17</v>
      </c>
      <c r="Q43" s="6" t="str">
        <f t="shared" si="17"/>
        <v xml:space="preserve">SA.ELCT </v>
      </c>
      <c r="R43" s="6" t="str" cm="1">
        <f t="array" ref="R43">_xlfn.IFS('Spring 2025'!$S43,'Spring 2025'!$S$1,'Spring 2025'!$T43,'Spring 2025'!$T$1,'Spring 2025'!$U43,'Spring 2025'!$U$1,'Spring 2025'!$V43,'Spring 2025'!$V$1,'Spring 2025'!$W43,'Spring 2025'!$W$1,'Spring 2025'!$X43,'Spring 2025'!$X$1,'Spring 2025'!$Y43,'Spring 2025'!$Y$1,'Spring 2025'!$Z43,'Spring 2025'!$Z$1,'Spring 2025'!$AA43,'Spring 2025'!$AA$1,'Spring 2025'!$AB43,'Spring 2025'!$AB$1,'Spring 2025'!$AC43,'Spring 2025'!$AC$1,'Spring 2025'!$AD43,'Spring 2025'!$AD$1)</f>
        <v>Elective</v>
      </c>
      <c r="S43" s="6" t="b">
        <f t="shared" si="18"/>
        <v>0</v>
      </c>
      <c r="T43" s="6" t="b">
        <f t="shared" si="19"/>
        <v>0</v>
      </c>
      <c r="U43" s="6" t="b">
        <f t="shared" si="20"/>
        <v>0</v>
      </c>
      <c r="V43" s="6" t="b">
        <f t="shared" si="21"/>
        <v>0</v>
      </c>
      <c r="W43" s="6" t="b">
        <f t="shared" si="22"/>
        <v>0</v>
      </c>
      <c r="X43" s="6" t="b">
        <f t="shared" si="23"/>
        <v>0</v>
      </c>
      <c r="Y43" s="6" t="b">
        <f t="shared" si="24"/>
        <v>0</v>
      </c>
      <c r="Z43" s="6" t="b">
        <f t="shared" si="25"/>
        <v>0</v>
      </c>
      <c r="AA43" s="6" t="b">
        <f t="shared" si="26"/>
        <v>0</v>
      </c>
      <c r="AB43" s="6" t="b">
        <f t="shared" si="27"/>
        <v>1</v>
      </c>
      <c r="AC43" s="6" t="b">
        <f t="shared" si="28"/>
        <v>0</v>
      </c>
      <c r="AD43" s="6" t="b">
        <f t="shared" si="29"/>
        <v>0</v>
      </c>
    </row>
    <row r="44" spans="1:30" ht="19.5" customHeight="1">
      <c r="A44" s="3" t="s">
        <v>169</v>
      </c>
      <c r="B44" s="3" t="s">
        <v>7</v>
      </c>
      <c r="C44" s="3" t="s">
        <v>176</v>
      </c>
      <c r="D44" s="3" t="str">
        <f>LEFT(Table2[[#This Row],[Section]],FIND(" - ",Table2[[#This Row],[Section]])-1)</f>
        <v>MKT 421-SA.ELCT.HYB</v>
      </c>
      <c r="E44" s="3" t="str">
        <f>MID(Table2[[#This Row],[Section]],Table2[[#This Row],[Data 2]]+1,50)</f>
        <v xml:space="preserve"> Advanced Marketing Strategy</v>
      </c>
      <c r="F44" s="3" t="s">
        <v>177</v>
      </c>
      <c r="G44" s="3" t="s">
        <v>236</v>
      </c>
      <c r="H44" s="9" t="s">
        <v>214</v>
      </c>
      <c r="I44" s="4">
        <f>IFERROR(TIMEVALUE(LEFT('Spring 2025'!$H44,9)),"")</f>
        <v>0.4375</v>
      </c>
      <c r="J44" s="4">
        <f>IFERROR(TIMEVALUE(RIGHT('Spring 2025'!$H44,8)),"")</f>
        <v>0.5</v>
      </c>
      <c r="K44" s="3" t="s">
        <v>10</v>
      </c>
      <c r="L44" s="3" t="s">
        <v>93</v>
      </c>
      <c r="M44" s="3" t="s">
        <v>207</v>
      </c>
      <c r="N44" s="5">
        <v>2.5</v>
      </c>
      <c r="O44" s="6">
        <f t="shared" si="15"/>
        <v>8</v>
      </c>
      <c r="P44" s="6">
        <f t="shared" si="16"/>
        <v>21</v>
      </c>
      <c r="Q44" s="6" t="str">
        <f t="shared" si="17"/>
        <v xml:space="preserve">SA.ELCT.HYB </v>
      </c>
      <c r="R44" s="6" t="str" cm="1">
        <f t="array" ref="R44">_xlfn.IFS('Spring 2025'!$S44,'Spring 2025'!$S$1,'Spring 2025'!$T44,'Spring 2025'!$T$1,'Spring 2025'!$U44,'Spring 2025'!$U$1,'Spring 2025'!$V44,'Spring 2025'!$V$1,'Spring 2025'!$W44,'Spring 2025'!$W$1,'Spring 2025'!$X44,'Spring 2025'!$X$1,'Spring 2025'!$Y44,'Spring 2025'!$Y$1,'Spring 2025'!$Z44,'Spring 2025'!$Z$1,'Spring 2025'!$AA44,'Spring 2025'!$AA$1,'Spring 2025'!$AB44,'Spring 2025'!$AB$1,'Spring 2025'!$AC44,'Spring 2025'!$AC$1,'Spring 2025'!$AD44,'Spring 2025'!$AD$1)</f>
        <v>Elective</v>
      </c>
      <c r="S44" s="8" t="b">
        <f t="shared" si="18"/>
        <v>0</v>
      </c>
      <c r="T44" s="8" t="b">
        <f t="shared" si="19"/>
        <v>0</v>
      </c>
      <c r="U44" s="8" t="b">
        <f t="shared" si="20"/>
        <v>0</v>
      </c>
      <c r="V44" s="8" t="b">
        <f t="shared" si="21"/>
        <v>0</v>
      </c>
      <c r="W44" s="8" t="b">
        <f t="shared" si="22"/>
        <v>0</v>
      </c>
      <c r="X44" s="8" t="b">
        <f t="shared" si="23"/>
        <v>0</v>
      </c>
      <c r="Y44" s="8" t="b">
        <f t="shared" si="24"/>
        <v>0</v>
      </c>
      <c r="Z44" s="8" t="b">
        <f t="shared" si="25"/>
        <v>0</v>
      </c>
      <c r="AA44" s="8" t="b">
        <f t="shared" si="26"/>
        <v>0</v>
      </c>
      <c r="AB44" s="8" t="b">
        <f t="shared" si="27"/>
        <v>1</v>
      </c>
      <c r="AC44" s="8" t="b">
        <f t="shared" si="28"/>
        <v>0</v>
      </c>
      <c r="AD44" s="8" t="b">
        <f t="shared" si="29"/>
        <v>0</v>
      </c>
    </row>
    <row r="45" spans="1:30" ht="19.5" customHeight="1">
      <c r="A45" s="3" t="s">
        <v>169</v>
      </c>
      <c r="B45" s="3" t="s">
        <v>7</v>
      </c>
      <c r="C45" s="3" t="s">
        <v>180</v>
      </c>
      <c r="D45" s="3" t="str">
        <f>LEFT(Table2[[#This Row],[Section]],FIND(" - ",Table2[[#This Row],[Section]])-1)</f>
        <v>MKT 432-SA.ELCT</v>
      </c>
      <c r="E45" s="3" t="str">
        <f>MID(Table2[[#This Row],[Section]],Table2[[#This Row],[Data 2]]+1,50)</f>
        <v xml:space="preserve"> New Product Strategy</v>
      </c>
      <c r="F45" s="3" t="s">
        <v>181</v>
      </c>
      <c r="G45" s="3" t="s">
        <v>216</v>
      </c>
      <c r="H45" s="3" t="s">
        <v>217</v>
      </c>
      <c r="I45" s="4">
        <f>IFERROR(TIMEVALUE(LEFT('Spring 2025'!$H45,9)),"")</f>
        <v>0.56944444444444442</v>
      </c>
      <c r="J45" s="4">
        <f>IFERROR(TIMEVALUE(RIGHT('Spring 2025'!$H45,8)),"")</f>
        <v>0.63194444444444442</v>
      </c>
      <c r="K45" s="3" t="s">
        <v>10</v>
      </c>
      <c r="L45" s="3" t="s">
        <v>15</v>
      </c>
      <c r="M45" s="3"/>
      <c r="N45" s="5">
        <v>2.5</v>
      </c>
      <c r="O45" s="6">
        <f t="shared" si="15"/>
        <v>8</v>
      </c>
      <c r="P45" s="6">
        <f t="shared" si="16"/>
        <v>17</v>
      </c>
      <c r="Q45" s="6" t="str">
        <f t="shared" si="17"/>
        <v xml:space="preserve">SA.ELCT </v>
      </c>
      <c r="R45" s="6" t="str" cm="1">
        <f t="array" ref="R45">_xlfn.IFS('Spring 2025'!$S45,'Spring 2025'!$S$1,'Spring 2025'!$T45,'Spring 2025'!$T$1,'Spring 2025'!$U45,'Spring 2025'!$U$1,'Spring 2025'!$V45,'Spring 2025'!$V$1,'Spring 2025'!$W45,'Spring 2025'!$W$1,'Spring 2025'!$X45,'Spring 2025'!$X$1,'Spring 2025'!$Y45,'Spring 2025'!$Y$1,'Spring 2025'!$Z45,'Spring 2025'!$Z$1,'Spring 2025'!$AA45,'Spring 2025'!$AA$1,'Spring 2025'!$AB45,'Spring 2025'!$AB$1,'Spring 2025'!$AC45,'Spring 2025'!$AC$1,'Spring 2025'!$AD45,'Spring 2025'!$AD$1)</f>
        <v>Elective</v>
      </c>
      <c r="S45" s="6" t="b">
        <f t="shared" si="18"/>
        <v>0</v>
      </c>
      <c r="T45" s="6" t="b">
        <f t="shared" si="19"/>
        <v>0</v>
      </c>
      <c r="U45" s="6" t="b">
        <f t="shared" si="20"/>
        <v>0</v>
      </c>
      <c r="V45" s="6" t="b">
        <f t="shared" si="21"/>
        <v>0</v>
      </c>
      <c r="W45" s="6" t="b">
        <f t="shared" si="22"/>
        <v>0</v>
      </c>
      <c r="X45" s="6" t="b">
        <f t="shared" si="23"/>
        <v>0</v>
      </c>
      <c r="Y45" s="6" t="b">
        <f t="shared" si="24"/>
        <v>0</v>
      </c>
      <c r="Z45" s="6" t="b">
        <f t="shared" si="25"/>
        <v>0</v>
      </c>
      <c r="AA45" s="6" t="b">
        <f t="shared" si="26"/>
        <v>0</v>
      </c>
      <c r="AB45" s="6" t="b">
        <f t="shared" si="27"/>
        <v>1</v>
      </c>
      <c r="AC45" s="6" t="b">
        <f t="shared" si="28"/>
        <v>0</v>
      </c>
      <c r="AD45" s="6" t="b">
        <f t="shared" si="29"/>
        <v>0</v>
      </c>
    </row>
    <row r="46" spans="1:30" ht="19.5" customHeight="1">
      <c r="A46" s="3" t="s">
        <v>169</v>
      </c>
      <c r="B46" s="3" t="s">
        <v>7</v>
      </c>
      <c r="C46" s="3" t="s">
        <v>182</v>
      </c>
      <c r="D46" s="3" t="str">
        <f>LEFT(Table2[[#This Row],[Section]],FIND(" - ",Table2[[#This Row],[Section]])-1)</f>
        <v>MKT 437-SA.ELCT1</v>
      </c>
      <c r="E46" s="3" t="str">
        <f>MID(Table2[[#This Row],[Section]],Table2[[#This Row],[Data 2]]+1,50)</f>
        <v xml:space="preserve"> Digital Marketing Strategy</v>
      </c>
      <c r="F46" s="3" t="s">
        <v>183</v>
      </c>
      <c r="G46" s="3" t="s">
        <v>213</v>
      </c>
      <c r="H46" s="9" t="s">
        <v>214</v>
      </c>
      <c r="I46" s="4">
        <f>IFERROR(TIMEVALUE(LEFT('Spring 2025'!$H46,9)),"")</f>
        <v>0.4375</v>
      </c>
      <c r="J46" s="4">
        <f>IFERROR(TIMEVALUE(RIGHT('Spring 2025'!$H46,8)),"")</f>
        <v>0.5</v>
      </c>
      <c r="K46" s="3" t="s">
        <v>10</v>
      </c>
      <c r="L46" s="3" t="s">
        <v>15</v>
      </c>
      <c r="M46" s="3" t="s">
        <v>207</v>
      </c>
      <c r="N46" s="5">
        <v>2.5</v>
      </c>
      <c r="O46" s="6">
        <f t="shared" si="15"/>
        <v>8</v>
      </c>
      <c r="P46" s="6">
        <f t="shared" si="16"/>
        <v>18</v>
      </c>
      <c r="Q46" s="6" t="str">
        <f t="shared" si="17"/>
        <v xml:space="preserve">SA.ELCT1 </v>
      </c>
      <c r="R46" s="6" t="str" cm="1">
        <f t="array" ref="R46">_xlfn.IFS('Spring 2025'!$S46,'Spring 2025'!$S$1,'Spring 2025'!$T46,'Spring 2025'!$T$1,'Spring 2025'!$U46,'Spring 2025'!$U$1,'Spring 2025'!$V46,'Spring 2025'!$V$1,'Spring 2025'!$W46,'Spring 2025'!$W$1,'Spring 2025'!$X46,'Spring 2025'!$X$1,'Spring 2025'!$Y46,'Spring 2025'!$Y$1,'Spring 2025'!$Z46,'Spring 2025'!$Z$1,'Spring 2025'!$AA46,'Spring 2025'!$AA$1,'Spring 2025'!$AB46,'Spring 2025'!$AB$1,'Spring 2025'!$AC46,'Spring 2025'!$AC$1,'Spring 2025'!$AD46,'Spring 2025'!$AD$1)</f>
        <v>Elective</v>
      </c>
      <c r="S46" s="8" t="b">
        <f t="shared" si="18"/>
        <v>0</v>
      </c>
      <c r="T46" s="8" t="b">
        <f t="shared" si="19"/>
        <v>0</v>
      </c>
      <c r="U46" s="8" t="b">
        <f t="shared" si="20"/>
        <v>0</v>
      </c>
      <c r="V46" s="8" t="b">
        <f t="shared" si="21"/>
        <v>0</v>
      </c>
      <c r="W46" s="8" t="b">
        <f t="shared" si="22"/>
        <v>0</v>
      </c>
      <c r="X46" s="8" t="b">
        <f t="shared" si="23"/>
        <v>0</v>
      </c>
      <c r="Y46" s="8" t="b">
        <f t="shared" si="24"/>
        <v>0</v>
      </c>
      <c r="Z46" s="8" t="b">
        <f t="shared" si="25"/>
        <v>0</v>
      </c>
      <c r="AA46" s="8" t="b">
        <f t="shared" si="26"/>
        <v>0</v>
      </c>
      <c r="AB46" s="8" t="b">
        <f t="shared" si="27"/>
        <v>1</v>
      </c>
      <c r="AC46" s="8" t="b">
        <f t="shared" si="28"/>
        <v>0</v>
      </c>
      <c r="AD46" s="8" t="b">
        <f t="shared" si="29"/>
        <v>0</v>
      </c>
    </row>
    <row r="47" spans="1:30" ht="19.5" customHeight="1">
      <c r="A47" s="3" t="s">
        <v>169</v>
      </c>
      <c r="B47" s="3" t="s">
        <v>7</v>
      </c>
      <c r="C47" s="3" t="s">
        <v>184</v>
      </c>
      <c r="D47" s="3" t="str">
        <f>LEFT(Table2[[#This Row],[Section]],FIND(" - ",Table2[[#This Row],[Section]])-1)</f>
        <v>MKT 437-SA.ELCT2</v>
      </c>
      <c r="E47" s="3" t="str">
        <f>MID(Table2[[#This Row],[Section]],Table2[[#This Row],[Data 2]]+1,50)</f>
        <v xml:space="preserve"> Digital Marketing Strategy</v>
      </c>
      <c r="F47" s="3" t="s">
        <v>183</v>
      </c>
      <c r="G47" s="3" t="s">
        <v>215</v>
      </c>
      <c r="H47" s="9" t="s">
        <v>212</v>
      </c>
      <c r="I47" s="4">
        <f>IFERROR(TIMEVALUE(LEFT('Spring 2025'!$H47,9)),"")</f>
        <v>0.73611111111111116</v>
      </c>
      <c r="J47" s="4">
        <f>IFERROR(TIMEVALUE(RIGHT('Spring 2025'!$H47,8)),"")</f>
        <v>0.875</v>
      </c>
      <c r="K47" s="3" t="s">
        <v>10</v>
      </c>
      <c r="L47" s="3" t="s">
        <v>15</v>
      </c>
      <c r="M47" s="3" t="s">
        <v>207</v>
      </c>
      <c r="N47" s="5">
        <v>2.5</v>
      </c>
      <c r="O47" s="6">
        <f t="shared" si="15"/>
        <v>8</v>
      </c>
      <c r="P47" s="6">
        <f t="shared" si="16"/>
        <v>18</v>
      </c>
      <c r="Q47" s="6" t="str">
        <f t="shared" si="17"/>
        <v xml:space="preserve">SA.ELCT2 </v>
      </c>
      <c r="R47" s="6" t="str" cm="1">
        <f t="array" ref="R47">_xlfn.IFS('Spring 2025'!$S47,'Spring 2025'!$S$1,'Spring 2025'!$T47,'Spring 2025'!$T$1,'Spring 2025'!$U47,'Spring 2025'!$U$1,'Spring 2025'!$V47,'Spring 2025'!$V$1,'Spring 2025'!$W47,'Spring 2025'!$W$1,'Spring 2025'!$X47,'Spring 2025'!$X$1,'Spring 2025'!$Y47,'Spring 2025'!$Y$1,'Spring 2025'!$Z47,'Spring 2025'!$Z$1,'Spring 2025'!$AA47,'Spring 2025'!$AA$1,'Spring 2025'!$AB47,'Spring 2025'!$AB$1,'Spring 2025'!$AC47,'Spring 2025'!$AC$1,'Spring 2025'!$AD47,'Spring 2025'!$AD$1)</f>
        <v>Elective</v>
      </c>
      <c r="S47" s="6" t="b">
        <f t="shared" si="18"/>
        <v>0</v>
      </c>
      <c r="T47" s="6" t="b">
        <f t="shared" si="19"/>
        <v>0</v>
      </c>
      <c r="U47" s="6" t="b">
        <f t="shared" si="20"/>
        <v>0</v>
      </c>
      <c r="V47" s="6" t="b">
        <f t="shared" si="21"/>
        <v>0</v>
      </c>
      <c r="W47" s="6" t="b">
        <f t="shared" si="22"/>
        <v>0</v>
      </c>
      <c r="X47" s="6" t="b">
        <f t="shared" si="23"/>
        <v>0</v>
      </c>
      <c r="Y47" s="6" t="b">
        <f t="shared" si="24"/>
        <v>0</v>
      </c>
      <c r="Z47" s="6" t="b">
        <f t="shared" si="25"/>
        <v>0</v>
      </c>
      <c r="AA47" s="6" t="b">
        <f t="shared" si="26"/>
        <v>0</v>
      </c>
      <c r="AB47" s="6" t="b">
        <f t="shared" si="27"/>
        <v>1</v>
      </c>
      <c r="AC47" s="6" t="b">
        <f t="shared" si="28"/>
        <v>0</v>
      </c>
      <c r="AD47" s="6" t="b">
        <f t="shared" si="29"/>
        <v>0</v>
      </c>
    </row>
    <row r="48" spans="1:30" ht="19.5" customHeight="1">
      <c r="A48" s="3" t="s">
        <v>169</v>
      </c>
      <c r="B48" s="3" t="s">
        <v>7</v>
      </c>
      <c r="C48" s="3" t="s">
        <v>185</v>
      </c>
      <c r="D48" s="3" t="str">
        <f>LEFT(Table2[[#This Row],[Section]],FIND(" - ",Table2[[#This Row],[Section]])-1)</f>
        <v>MKT 438-SA.ELCT</v>
      </c>
      <c r="E48" s="3" t="str">
        <f>MID(Table2[[#This Row],[Section]],Table2[[#This Row],[Data 2]]+1,50)</f>
        <v xml:space="preserve"> B2B Pricing</v>
      </c>
      <c r="F48" s="3" t="s">
        <v>175</v>
      </c>
      <c r="G48" s="3" t="s">
        <v>211</v>
      </c>
      <c r="H48" s="3" t="s">
        <v>212</v>
      </c>
      <c r="I48" s="4">
        <f>IFERROR(TIMEVALUE(LEFT('Spring 2025'!$H48,9)),"")</f>
        <v>0.73611111111111116</v>
      </c>
      <c r="J48" s="4">
        <f>IFERROR(TIMEVALUE(RIGHT('Spring 2025'!$H48,8)),"")</f>
        <v>0.875</v>
      </c>
      <c r="K48" s="3" t="s">
        <v>10</v>
      </c>
      <c r="L48" s="3" t="s">
        <v>15</v>
      </c>
      <c r="M48" s="3"/>
      <c r="N48" s="5">
        <v>2.5</v>
      </c>
      <c r="O48" s="6">
        <f t="shared" si="15"/>
        <v>8</v>
      </c>
      <c r="P48" s="6">
        <f t="shared" si="16"/>
        <v>17</v>
      </c>
      <c r="Q48" s="6" t="str">
        <f t="shared" si="17"/>
        <v xml:space="preserve">SA.ELCT </v>
      </c>
      <c r="R48" s="6" t="str" cm="1">
        <f t="array" ref="R48">_xlfn.IFS('Spring 2025'!$S48,'Spring 2025'!$S$1,'Spring 2025'!$T48,'Spring 2025'!$T$1,'Spring 2025'!$U48,'Spring 2025'!$U$1,'Spring 2025'!$V48,'Spring 2025'!$V$1,'Spring 2025'!$W48,'Spring 2025'!$W$1,'Spring 2025'!$X48,'Spring 2025'!$X$1,'Spring 2025'!$Y48,'Spring 2025'!$Y$1,'Spring 2025'!$Z48,'Spring 2025'!$Z$1,'Spring 2025'!$AA48,'Spring 2025'!$AA$1,'Spring 2025'!$AB48,'Spring 2025'!$AB$1,'Spring 2025'!$AC48,'Spring 2025'!$AC$1,'Spring 2025'!$AD48,'Spring 2025'!$AD$1)</f>
        <v>Elective</v>
      </c>
      <c r="S48" s="8" t="b">
        <f t="shared" si="18"/>
        <v>0</v>
      </c>
      <c r="T48" s="8" t="b">
        <f t="shared" si="19"/>
        <v>0</v>
      </c>
      <c r="U48" s="8" t="b">
        <f t="shared" si="20"/>
        <v>0</v>
      </c>
      <c r="V48" s="8" t="b">
        <f t="shared" si="21"/>
        <v>0</v>
      </c>
      <c r="W48" s="8" t="b">
        <f t="shared" si="22"/>
        <v>0</v>
      </c>
      <c r="X48" s="8" t="b">
        <f t="shared" si="23"/>
        <v>0</v>
      </c>
      <c r="Y48" s="8" t="b">
        <f t="shared" si="24"/>
        <v>0</v>
      </c>
      <c r="Z48" s="8" t="b">
        <f t="shared" si="25"/>
        <v>0</v>
      </c>
      <c r="AA48" s="8" t="b">
        <f t="shared" si="26"/>
        <v>0</v>
      </c>
      <c r="AB48" s="8" t="b">
        <f t="shared" si="27"/>
        <v>1</v>
      </c>
      <c r="AC48" s="8" t="b">
        <f t="shared" si="28"/>
        <v>0</v>
      </c>
      <c r="AD48" s="8" t="b">
        <f t="shared" si="29"/>
        <v>0</v>
      </c>
    </row>
    <row r="49" spans="1:30" ht="19.5" customHeight="1">
      <c r="A49" s="3" t="s">
        <v>169</v>
      </c>
      <c r="B49" s="3" t="s">
        <v>7</v>
      </c>
      <c r="C49" s="3" t="s">
        <v>186</v>
      </c>
      <c r="D49" s="3" t="str">
        <f>LEFT(Table2[[#This Row],[Section]],FIND(" - ",Table2[[#This Row],[Section]])-1)</f>
        <v>MKT 440-SA.ELCT1</v>
      </c>
      <c r="E49" s="3" t="str">
        <f>MID(Table2[[#This Row],[Section]],Table2[[#This Row],[Data 2]]+1,50)</f>
        <v xml:space="preserve"> Pricing Analytics</v>
      </c>
      <c r="F49" s="3" t="s">
        <v>187</v>
      </c>
      <c r="G49" s="3" t="s">
        <v>216</v>
      </c>
      <c r="H49" s="3" t="s">
        <v>217</v>
      </c>
      <c r="I49" s="4">
        <f>IFERROR(TIMEVALUE(LEFT('Spring 2025'!$H49,9)),"")</f>
        <v>0.56944444444444442</v>
      </c>
      <c r="J49" s="4">
        <f>IFERROR(TIMEVALUE(RIGHT('Spring 2025'!$H49,8)),"")</f>
        <v>0.63194444444444442</v>
      </c>
      <c r="K49" s="3" t="s">
        <v>10</v>
      </c>
      <c r="L49" s="3" t="s">
        <v>15</v>
      </c>
      <c r="M49" s="3" t="s">
        <v>207</v>
      </c>
      <c r="N49" s="5">
        <v>2.5</v>
      </c>
      <c r="O49" s="6">
        <f t="shared" si="15"/>
        <v>8</v>
      </c>
      <c r="P49" s="6">
        <f t="shared" si="16"/>
        <v>18</v>
      </c>
      <c r="Q49" s="6" t="str">
        <f t="shared" si="17"/>
        <v xml:space="preserve">SA.ELCT1 </v>
      </c>
      <c r="R49" s="6" t="str" cm="1">
        <f t="array" ref="R49">_xlfn.IFS('Spring 2025'!$S49,'Spring 2025'!$S$1,'Spring 2025'!$T49,'Spring 2025'!$T$1,'Spring 2025'!$U49,'Spring 2025'!$U$1,'Spring 2025'!$V49,'Spring 2025'!$V$1,'Spring 2025'!$W49,'Spring 2025'!$W$1,'Spring 2025'!$X49,'Spring 2025'!$X$1,'Spring 2025'!$Y49,'Spring 2025'!$Y$1,'Spring 2025'!$Z49,'Spring 2025'!$Z$1,'Spring 2025'!$AA49,'Spring 2025'!$AA$1,'Spring 2025'!$AB49,'Spring 2025'!$AB$1,'Spring 2025'!$AC49,'Spring 2025'!$AC$1,'Spring 2025'!$AD49,'Spring 2025'!$AD$1)</f>
        <v>Elective</v>
      </c>
      <c r="S49" s="6" t="b">
        <f t="shared" si="18"/>
        <v>0</v>
      </c>
      <c r="T49" s="6" t="b">
        <f t="shared" si="19"/>
        <v>0</v>
      </c>
      <c r="U49" s="6" t="b">
        <f t="shared" si="20"/>
        <v>0</v>
      </c>
      <c r="V49" s="6" t="b">
        <f t="shared" si="21"/>
        <v>0</v>
      </c>
      <c r="W49" s="6" t="b">
        <f t="shared" si="22"/>
        <v>0</v>
      </c>
      <c r="X49" s="6" t="b">
        <f t="shared" si="23"/>
        <v>0</v>
      </c>
      <c r="Y49" s="6" t="b">
        <f t="shared" si="24"/>
        <v>0</v>
      </c>
      <c r="Z49" s="6" t="b">
        <f t="shared" si="25"/>
        <v>0</v>
      </c>
      <c r="AA49" s="6" t="b">
        <f t="shared" si="26"/>
        <v>0</v>
      </c>
      <c r="AB49" s="6" t="b">
        <f t="shared" si="27"/>
        <v>1</v>
      </c>
      <c r="AC49" s="6" t="b">
        <f t="shared" si="28"/>
        <v>0</v>
      </c>
      <c r="AD49" s="6" t="b">
        <f t="shared" si="29"/>
        <v>0</v>
      </c>
    </row>
    <row r="50" spans="1:30" ht="19.5" customHeight="1">
      <c r="A50" s="3" t="s">
        <v>169</v>
      </c>
      <c r="B50" s="3" t="s">
        <v>7</v>
      </c>
      <c r="C50" s="3" t="s">
        <v>188</v>
      </c>
      <c r="D50" s="3" t="str">
        <f>LEFT(Table2[[#This Row],[Section]],FIND(" - ",Table2[[#This Row],[Section]])-1)</f>
        <v>MKT 440-SA.ELCT2</v>
      </c>
      <c r="E50" s="3" t="str">
        <f>MID(Table2[[#This Row],[Section]],Table2[[#This Row],[Data 2]]+1,50)</f>
        <v xml:space="preserve"> Pricing Analytics</v>
      </c>
      <c r="F50" s="3" t="s">
        <v>187</v>
      </c>
      <c r="G50" s="3" t="s">
        <v>219</v>
      </c>
      <c r="H50" s="3" t="s">
        <v>212</v>
      </c>
      <c r="I50" s="4">
        <f>IFERROR(TIMEVALUE(LEFT('Spring 2025'!$H50,9)),"")</f>
        <v>0.73611111111111116</v>
      </c>
      <c r="J50" s="4">
        <f>IFERROR(TIMEVALUE(RIGHT('Spring 2025'!$H50,8)),"")</f>
        <v>0.875</v>
      </c>
      <c r="K50" s="3" t="s">
        <v>10</v>
      </c>
      <c r="L50" s="3" t="s">
        <v>15</v>
      </c>
      <c r="M50" s="3" t="s">
        <v>207</v>
      </c>
      <c r="N50" s="5">
        <v>2.5</v>
      </c>
      <c r="O50" s="6">
        <f t="shared" si="15"/>
        <v>8</v>
      </c>
      <c r="P50" s="6">
        <f t="shared" si="16"/>
        <v>18</v>
      </c>
      <c r="Q50" s="6" t="str">
        <f t="shared" si="17"/>
        <v xml:space="preserve">SA.ELCT2 </v>
      </c>
      <c r="R50" s="6" t="str" cm="1">
        <f t="array" ref="R50">_xlfn.IFS('Spring 2025'!$S50,'Spring 2025'!$S$1,'Spring 2025'!$T50,'Spring 2025'!$T$1,'Spring 2025'!$U50,'Spring 2025'!$U$1,'Spring 2025'!$V50,'Spring 2025'!$V$1,'Spring 2025'!$W50,'Spring 2025'!$W$1,'Spring 2025'!$X50,'Spring 2025'!$X$1,'Spring 2025'!$Y50,'Spring 2025'!$Y$1,'Spring 2025'!$Z50,'Spring 2025'!$Z$1,'Spring 2025'!$AA50,'Spring 2025'!$AA$1,'Spring 2025'!$AB50,'Spring 2025'!$AB$1,'Spring 2025'!$AC50,'Spring 2025'!$AC$1,'Spring 2025'!$AD50,'Spring 2025'!$AD$1)</f>
        <v>Elective</v>
      </c>
      <c r="S50" s="8" t="b">
        <f t="shared" si="18"/>
        <v>0</v>
      </c>
      <c r="T50" s="8" t="b">
        <f t="shared" si="19"/>
        <v>0</v>
      </c>
      <c r="U50" s="8" t="b">
        <f t="shared" si="20"/>
        <v>0</v>
      </c>
      <c r="V50" s="8" t="b">
        <f t="shared" si="21"/>
        <v>0</v>
      </c>
      <c r="W50" s="8" t="b">
        <f t="shared" si="22"/>
        <v>0</v>
      </c>
      <c r="X50" s="8" t="b">
        <f t="shared" si="23"/>
        <v>0</v>
      </c>
      <c r="Y50" s="8" t="b">
        <f t="shared" si="24"/>
        <v>0</v>
      </c>
      <c r="Z50" s="8" t="b">
        <f t="shared" si="25"/>
        <v>0</v>
      </c>
      <c r="AA50" s="8" t="b">
        <f t="shared" si="26"/>
        <v>0</v>
      </c>
      <c r="AB50" s="8" t="b">
        <f t="shared" si="27"/>
        <v>1</v>
      </c>
      <c r="AC50" s="8" t="b">
        <f t="shared" si="28"/>
        <v>0</v>
      </c>
      <c r="AD50" s="8" t="b">
        <f t="shared" si="29"/>
        <v>0</v>
      </c>
    </row>
    <row r="51" spans="1:30" ht="19.5" customHeight="1">
      <c r="A51" s="3" t="s">
        <v>169</v>
      </c>
      <c r="B51" s="3" t="s">
        <v>7</v>
      </c>
      <c r="C51" s="3" t="s">
        <v>190</v>
      </c>
      <c r="D51" s="3" t="str">
        <f>LEFT(Table2[[#This Row],[Section]],FIND(" - ",Table2[[#This Row],[Section]])-1)</f>
        <v>MKT 449-SA.ELCT</v>
      </c>
      <c r="E51" s="3" t="str">
        <f>MID(Table2[[#This Row],[Section]],Table2[[#This Row],[Data 2]]+1,50)</f>
        <v xml:space="preserve"> Global Marketing Strategy</v>
      </c>
      <c r="F51" s="3" t="s">
        <v>49</v>
      </c>
      <c r="G51" s="3" t="s">
        <v>231</v>
      </c>
      <c r="H51" s="3" t="s">
        <v>233</v>
      </c>
      <c r="I51" s="4">
        <f>IFERROR(TIMEVALUE(LEFT('Spring 2025'!$H51,9)),"")</f>
        <v>0.74305555555555547</v>
      </c>
      <c r="J51" s="4">
        <f>IFERROR(TIMEVALUE(RIGHT('Spring 2025'!$H51,8)),"")</f>
        <v>0.86805555555555547</v>
      </c>
      <c r="K51" s="3" t="s">
        <v>10</v>
      </c>
      <c r="L51" s="3" t="s">
        <v>15</v>
      </c>
      <c r="M51" s="3"/>
      <c r="N51" s="5">
        <v>2.5</v>
      </c>
      <c r="O51" s="6">
        <f t="shared" si="15"/>
        <v>8</v>
      </c>
      <c r="P51" s="6">
        <f t="shared" si="16"/>
        <v>17</v>
      </c>
      <c r="Q51" s="6" t="str">
        <f t="shared" si="17"/>
        <v xml:space="preserve">SA.ELCT </v>
      </c>
      <c r="R51" s="6" t="str" cm="1">
        <f t="array" ref="R51">_xlfn.IFS('Spring 2025'!$S51,'Spring 2025'!$S$1,'Spring 2025'!$T51,'Spring 2025'!$T$1,'Spring 2025'!$U51,'Spring 2025'!$U$1,'Spring 2025'!$V51,'Spring 2025'!$V$1,'Spring 2025'!$W51,'Spring 2025'!$W$1,'Spring 2025'!$X51,'Spring 2025'!$X$1,'Spring 2025'!$Y51,'Spring 2025'!$Y$1,'Spring 2025'!$Z51,'Spring 2025'!$Z$1,'Spring 2025'!$AA51,'Spring 2025'!$AA$1,'Spring 2025'!$AB51,'Spring 2025'!$AB$1,'Spring 2025'!$AC51,'Spring 2025'!$AC$1,'Spring 2025'!$AD51,'Spring 2025'!$AD$1)</f>
        <v>Elective</v>
      </c>
      <c r="S51" s="6" t="b">
        <f t="shared" si="18"/>
        <v>0</v>
      </c>
      <c r="T51" s="6" t="b">
        <f t="shared" si="19"/>
        <v>0</v>
      </c>
      <c r="U51" s="6" t="b">
        <f t="shared" si="20"/>
        <v>0</v>
      </c>
      <c r="V51" s="6" t="b">
        <f t="shared" si="21"/>
        <v>0</v>
      </c>
      <c r="W51" s="6" t="b">
        <f t="shared" si="22"/>
        <v>0</v>
      </c>
      <c r="X51" s="6" t="b">
        <f t="shared" si="23"/>
        <v>0</v>
      </c>
      <c r="Y51" s="6" t="b">
        <f t="shared" si="24"/>
        <v>0</v>
      </c>
      <c r="Z51" s="6" t="b">
        <f t="shared" si="25"/>
        <v>0</v>
      </c>
      <c r="AA51" s="6" t="b">
        <f t="shared" si="26"/>
        <v>0</v>
      </c>
      <c r="AB51" s="6" t="b">
        <f t="shared" si="27"/>
        <v>1</v>
      </c>
      <c r="AC51" s="6" t="b">
        <f t="shared" si="28"/>
        <v>0</v>
      </c>
      <c r="AD51" s="6" t="b">
        <f t="shared" si="29"/>
        <v>0</v>
      </c>
    </row>
    <row r="52" spans="1:30" ht="19.5" customHeight="1">
      <c r="A52" s="3" t="s">
        <v>169</v>
      </c>
      <c r="B52" s="3" t="s">
        <v>7</v>
      </c>
      <c r="C52" s="3" t="s">
        <v>282</v>
      </c>
      <c r="D52" s="3" t="str">
        <f>LEFT(Table2[[#This Row],[Section]],FIND(" - ",Table2[[#This Row],[Section]])-1)</f>
        <v>MKT 449X-SA.ELCT.IMRS</v>
      </c>
      <c r="E52" s="3" t="str">
        <f>MID(Table2[[#This Row],[Section]],Table2[[#This Row],[Data 2]]+1,50)</f>
        <v xml:space="preserve"> Global Marketing Strategy in Brazil</v>
      </c>
      <c r="F52" s="3" t="s">
        <v>49</v>
      </c>
      <c r="G52" s="3" t="s">
        <v>231</v>
      </c>
      <c r="H52" s="3" t="s">
        <v>233</v>
      </c>
      <c r="I52" s="4">
        <f>IFERROR(TIMEVALUE(LEFT('Spring 2025'!$H52,9)),"")</f>
        <v>0.74305555555555547</v>
      </c>
      <c r="J52" s="4">
        <f>IFERROR(TIMEVALUE(RIGHT('Spring 2025'!$H52,8)),"")</f>
        <v>0.86805555555555547</v>
      </c>
      <c r="K52" s="3" t="s">
        <v>10</v>
      </c>
      <c r="L52" s="3" t="s">
        <v>15</v>
      </c>
      <c r="M52" s="3"/>
      <c r="N52" s="5">
        <v>2.5</v>
      </c>
      <c r="O52" s="6">
        <f t="shared" si="15"/>
        <v>9</v>
      </c>
      <c r="P52" s="6">
        <f t="shared" si="16"/>
        <v>23</v>
      </c>
      <c r="Q52" s="6" t="str">
        <f t="shared" si="17"/>
        <v xml:space="preserve">SA.ELCT.IMRS </v>
      </c>
      <c r="R52" s="6" t="str" cm="1">
        <f t="array" ref="R52">_xlfn.IFS('Spring 2025'!$S52,'Spring 2025'!$S$1,'Spring 2025'!$T52,'Spring 2025'!$T$1,'Spring 2025'!$U52,'Spring 2025'!$U$1,'Spring 2025'!$V52,'Spring 2025'!$V$1,'Spring 2025'!$W52,'Spring 2025'!$W$1,'Spring 2025'!$X52,'Spring 2025'!$X$1,'Spring 2025'!$Y52,'Spring 2025'!$Y$1,'Spring 2025'!$Z52,'Spring 2025'!$Z$1,'Spring 2025'!$AA52,'Spring 2025'!$AA$1,'Spring 2025'!$AB52,'Spring 2025'!$AB$1,'Spring 2025'!$AC52,'Spring 2025'!$AC$1,'Spring 2025'!$AD52,'Spring 2025'!$AD$1)</f>
        <v>Elective</v>
      </c>
      <c r="S52" s="8" t="b">
        <f t="shared" si="18"/>
        <v>0</v>
      </c>
      <c r="T52" s="8" t="b">
        <f t="shared" si="19"/>
        <v>0</v>
      </c>
      <c r="U52" s="8" t="b">
        <f t="shared" si="20"/>
        <v>0</v>
      </c>
      <c r="V52" s="8" t="b">
        <f t="shared" si="21"/>
        <v>0</v>
      </c>
      <c r="W52" s="8" t="b">
        <f t="shared" si="22"/>
        <v>0</v>
      </c>
      <c r="X52" s="8" t="b">
        <f t="shared" si="23"/>
        <v>0</v>
      </c>
      <c r="Y52" s="8" t="b">
        <f t="shared" si="24"/>
        <v>0</v>
      </c>
      <c r="Z52" s="8" t="b">
        <f t="shared" si="25"/>
        <v>0</v>
      </c>
      <c r="AA52" s="8" t="b">
        <f t="shared" si="26"/>
        <v>0</v>
      </c>
      <c r="AB52" s="8" t="b">
        <f t="shared" si="27"/>
        <v>1</v>
      </c>
      <c r="AC52" s="8" t="b">
        <f t="shared" si="28"/>
        <v>0</v>
      </c>
      <c r="AD52" s="8" t="b">
        <f t="shared" si="29"/>
        <v>0</v>
      </c>
    </row>
    <row r="53" spans="1:30" ht="19.5" customHeight="1">
      <c r="A53" s="3" t="s">
        <v>169</v>
      </c>
      <c r="B53" s="3" t="s">
        <v>7</v>
      </c>
      <c r="C53" s="3" t="s">
        <v>196</v>
      </c>
      <c r="D53" s="3" t="str">
        <f>LEFT(Table2[[#This Row],[Section]],FIND(" - ",Table2[[#This Row],[Section]])-1)</f>
        <v>MKT 512-SA.PHD</v>
      </c>
      <c r="E53" s="3" t="str">
        <f>MID(Table2[[#This Row],[Section]],Table2[[#This Row],[Data 2]]+1,50)</f>
        <v xml:space="preserve"> Adv Topics in Quant Mkt Res</v>
      </c>
      <c r="F53" s="3" t="s">
        <v>197</v>
      </c>
      <c r="G53" s="3" t="s">
        <v>213</v>
      </c>
      <c r="H53" s="9" t="s">
        <v>234</v>
      </c>
      <c r="I53" s="4">
        <f>IFERROR(TIMEVALUE(LEFT('Spring 2025'!$H53,9)),"")</f>
        <v>0.58333333333333337</v>
      </c>
      <c r="J53" s="4">
        <f>IFERROR(TIMEVALUE(RIGHT('Spring 2025'!$H53,8)),"")</f>
        <v>0.67361111111111116</v>
      </c>
      <c r="K53" s="3" t="s">
        <v>10</v>
      </c>
      <c r="L53" s="3" t="s">
        <v>15</v>
      </c>
      <c r="M53" s="3" t="s">
        <v>208</v>
      </c>
      <c r="N53" s="5">
        <v>3</v>
      </c>
      <c r="O53" s="6">
        <f t="shared" si="15"/>
        <v>8</v>
      </c>
      <c r="P53" s="6">
        <f t="shared" si="16"/>
        <v>16</v>
      </c>
      <c r="Q53" s="6" t="str">
        <f t="shared" si="17"/>
        <v xml:space="preserve">SA.PHD </v>
      </c>
      <c r="R53" s="6" t="str" cm="1">
        <f t="array" ref="R53">_xlfn.IFS('Spring 2025'!$S53,'Spring 2025'!$S$1,'Spring 2025'!$T53,'Spring 2025'!$T$1,'Spring 2025'!$U53,'Spring 2025'!$U$1,'Spring 2025'!$V53,'Spring 2025'!$V$1,'Spring 2025'!$W53,'Spring 2025'!$W$1,'Spring 2025'!$X53,'Spring 2025'!$X$1,'Spring 2025'!$Y53,'Spring 2025'!$Y$1,'Spring 2025'!$Z53,'Spring 2025'!$Z$1,'Spring 2025'!$AA53,'Spring 2025'!$AA$1,'Spring 2025'!$AB53,'Spring 2025'!$AB$1,'Spring 2025'!$AC53,'Spring 2025'!$AC$1,'Spring 2025'!$AD53,'Spring 2025'!$AD$1)</f>
        <v>PHD</v>
      </c>
      <c r="S53" s="6" t="b">
        <f t="shared" si="18"/>
        <v>0</v>
      </c>
      <c r="T53" s="6" t="b">
        <f t="shared" si="19"/>
        <v>0</v>
      </c>
      <c r="U53" s="6" t="b">
        <f t="shared" si="20"/>
        <v>0</v>
      </c>
      <c r="V53" s="6" t="b">
        <f t="shared" si="21"/>
        <v>0</v>
      </c>
      <c r="W53" s="6" t="b">
        <f t="shared" si="22"/>
        <v>0</v>
      </c>
      <c r="X53" s="6" t="b">
        <f t="shared" si="23"/>
        <v>0</v>
      </c>
      <c r="Y53" s="6" t="b">
        <f t="shared" si="24"/>
        <v>0</v>
      </c>
      <c r="Z53" s="6" t="b">
        <f t="shared" si="25"/>
        <v>0</v>
      </c>
      <c r="AA53" s="6" t="b">
        <f t="shared" si="26"/>
        <v>1</v>
      </c>
      <c r="AB53" s="6" t="b">
        <f t="shared" si="27"/>
        <v>0</v>
      </c>
      <c r="AC53" s="6" t="b">
        <f t="shared" si="28"/>
        <v>0</v>
      </c>
      <c r="AD53" s="6" t="b">
        <f t="shared" si="29"/>
        <v>0</v>
      </c>
    </row>
    <row r="54" spans="1:30" ht="19.5" customHeight="1">
      <c r="A54" s="3" t="s">
        <v>161</v>
      </c>
      <c r="B54" s="3" t="s">
        <v>7</v>
      </c>
      <c r="C54" s="3" t="s">
        <v>163</v>
      </c>
      <c r="D54" s="3" t="str">
        <f>LEFT(Table2[[#This Row],[Section]],FIND(" - ",Table2[[#This Row],[Section]])-1)</f>
        <v>MSM 512-SA.PHD</v>
      </c>
      <c r="E54" s="3" t="str">
        <f>MID(Table2[[#This Row],[Section]],Table2[[#This Row],[Data 2]]+1,50)</f>
        <v xml:space="preserve"> Operations Management: Business Problems Context</v>
      </c>
      <c r="F54" s="3" t="s">
        <v>145</v>
      </c>
      <c r="G54" s="3" t="s">
        <v>213</v>
      </c>
      <c r="H54" s="9" t="s">
        <v>214</v>
      </c>
      <c r="I54" s="4">
        <f>IFERROR(TIMEVALUE(LEFT('Spring 2025'!$H54,9)),"")</f>
        <v>0.4375</v>
      </c>
      <c r="J54" s="4">
        <f>IFERROR(TIMEVALUE(RIGHT('Spring 2025'!$H54,8)),"")</f>
        <v>0.5</v>
      </c>
      <c r="K54" s="3" t="s">
        <v>10</v>
      </c>
      <c r="L54" s="3" t="s">
        <v>15</v>
      </c>
      <c r="M54" s="3" t="s">
        <v>208</v>
      </c>
      <c r="N54" s="5">
        <v>4</v>
      </c>
      <c r="O54" s="6">
        <f t="shared" si="15"/>
        <v>8</v>
      </c>
      <c r="P54" s="6">
        <f t="shared" si="16"/>
        <v>16</v>
      </c>
      <c r="Q54" s="6" t="str">
        <f t="shared" si="17"/>
        <v xml:space="preserve">SA.PHD </v>
      </c>
      <c r="R54" s="6" t="str" cm="1">
        <f t="array" ref="R54">_xlfn.IFS('Spring 2025'!$S54,'Spring 2025'!$S$1,'Spring 2025'!$T54,'Spring 2025'!$T$1,'Spring 2025'!$U54,'Spring 2025'!$U$1,'Spring 2025'!$V54,'Spring 2025'!$V$1,'Spring 2025'!$W54,'Spring 2025'!$W$1,'Spring 2025'!$X54,'Spring 2025'!$X$1,'Spring 2025'!$Y54,'Spring 2025'!$Y$1,'Spring 2025'!$Z54,'Spring 2025'!$Z$1,'Spring 2025'!$AA54,'Spring 2025'!$AA$1,'Spring 2025'!$AB54,'Spring 2025'!$AB$1,'Spring 2025'!$AC54,'Spring 2025'!$AC$1,'Spring 2025'!$AD54,'Spring 2025'!$AD$1)</f>
        <v>PHD</v>
      </c>
      <c r="S54" s="8" t="b">
        <f t="shared" si="18"/>
        <v>0</v>
      </c>
      <c r="T54" s="8" t="b">
        <f t="shared" si="19"/>
        <v>0</v>
      </c>
      <c r="U54" s="8" t="b">
        <f t="shared" si="20"/>
        <v>0</v>
      </c>
      <c r="V54" s="8" t="b">
        <f t="shared" si="21"/>
        <v>0</v>
      </c>
      <c r="W54" s="8" t="b">
        <f t="shared" si="22"/>
        <v>0</v>
      </c>
      <c r="X54" s="8" t="b">
        <f t="shared" si="23"/>
        <v>0</v>
      </c>
      <c r="Y54" s="8" t="b">
        <f t="shared" si="24"/>
        <v>0</v>
      </c>
      <c r="Z54" s="8" t="b">
        <f t="shared" si="25"/>
        <v>0</v>
      </c>
      <c r="AA54" s="8" t="b">
        <f t="shared" si="26"/>
        <v>1</v>
      </c>
      <c r="AB54" s="8" t="b">
        <f t="shared" si="27"/>
        <v>0</v>
      </c>
      <c r="AC54" s="8" t="b">
        <f t="shared" si="28"/>
        <v>0</v>
      </c>
      <c r="AD54" s="8" t="b">
        <f t="shared" si="29"/>
        <v>0</v>
      </c>
    </row>
    <row r="55" spans="1:30" ht="19.5" customHeight="1">
      <c r="A55" s="3" t="s">
        <v>161</v>
      </c>
      <c r="B55" s="3" t="s">
        <v>7</v>
      </c>
      <c r="C55" s="3" t="s">
        <v>165</v>
      </c>
      <c r="D55" s="3" t="str">
        <f>LEFT(Table2[[#This Row],[Section]],FIND(" - ",Table2[[#This Row],[Section]])-1)</f>
        <v>MSM 512-SA.PHD.L</v>
      </c>
      <c r="E55" s="3" t="str">
        <f>MID(Table2[[#This Row],[Section]],Table2[[#This Row],[Data 2]]+1,50)</f>
        <v xml:space="preserve"> Oper Mgmnt: Bus Problems Context-Lab</v>
      </c>
      <c r="F55" s="3"/>
      <c r="G55" s="3" t="s">
        <v>219</v>
      </c>
      <c r="H55" s="3" t="s">
        <v>214</v>
      </c>
      <c r="I55" s="4">
        <f>IFERROR(TIMEVALUE(LEFT('Spring 2025'!$H55,9)),"")</f>
        <v>0.4375</v>
      </c>
      <c r="J55" s="4">
        <f>IFERROR(TIMEVALUE(RIGHT('Spring 2025'!$H55,8)),"")</f>
        <v>0.5</v>
      </c>
      <c r="K55" s="3" t="s">
        <v>18</v>
      </c>
      <c r="L55" s="3" t="s">
        <v>15</v>
      </c>
      <c r="M55" s="3" t="s">
        <v>208</v>
      </c>
      <c r="N55" s="5">
        <v>0</v>
      </c>
      <c r="O55" s="6">
        <f t="shared" si="15"/>
        <v>8</v>
      </c>
      <c r="P55" s="6">
        <f t="shared" si="16"/>
        <v>18</v>
      </c>
      <c r="Q55" s="6" t="str">
        <f t="shared" si="17"/>
        <v xml:space="preserve">SA.PHD.L </v>
      </c>
      <c r="R55" s="6" t="str" cm="1">
        <f t="array" ref="R55">_xlfn.IFS('Spring 2025'!$S55,'Spring 2025'!$S$1,'Spring 2025'!$T55,'Spring 2025'!$T$1,'Spring 2025'!$U55,'Spring 2025'!$U$1,'Spring 2025'!$V55,'Spring 2025'!$V$1,'Spring 2025'!$W55,'Spring 2025'!$W$1,'Spring 2025'!$X55,'Spring 2025'!$X$1,'Spring 2025'!$Y55,'Spring 2025'!$Y$1,'Spring 2025'!$Z55,'Spring 2025'!$Z$1,'Spring 2025'!$AA55,'Spring 2025'!$AA$1,'Spring 2025'!$AB55,'Spring 2025'!$AB$1,'Spring 2025'!$AC55,'Spring 2025'!$AC$1,'Spring 2025'!$AD55,'Spring 2025'!$AD$1)</f>
        <v>PHD</v>
      </c>
      <c r="S55" s="6" t="b">
        <f t="shared" si="18"/>
        <v>0</v>
      </c>
      <c r="T55" s="6" t="b">
        <f t="shared" si="19"/>
        <v>0</v>
      </c>
      <c r="U55" s="6" t="b">
        <f t="shared" si="20"/>
        <v>0</v>
      </c>
      <c r="V55" s="6" t="b">
        <f t="shared" si="21"/>
        <v>0</v>
      </c>
      <c r="W55" s="6" t="b">
        <f t="shared" si="22"/>
        <v>0</v>
      </c>
      <c r="X55" s="6" t="b">
        <f t="shared" si="23"/>
        <v>0</v>
      </c>
      <c r="Y55" s="6" t="b">
        <f t="shared" si="24"/>
        <v>0</v>
      </c>
      <c r="Z55" s="6" t="b">
        <f t="shared" si="25"/>
        <v>0</v>
      </c>
      <c r="AA55" s="6" t="b">
        <f t="shared" si="26"/>
        <v>1</v>
      </c>
      <c r="AB55" s="6" t="b">
        <f t="shared" si="27"/>
        <v>0</v>
      </c>
      <c r="AC55" s="6" t="b">
        <f t="shared" si="28"/>
        <v>0</v>
      </c>
      <c r="AD55" s="6" t="b">
        <f t="shared" si="29"/>
        <v>0</v>
      </c>
    </row>
    <row r="56" spans="1:30" ht="19.5" customHeight="1">
      <c r="A56" s="3" t="s">
        <v>161</v>
      </c>
      <c r="B56" s="3" t="s">
        <v>7</v>
      </c>
      <c r="C56" s="3" t="s">
        <v>67</v>
      </c>
      <c r="D56" s="3" t="str">
        <f>LEFT(Table2[[#This Row],[Section]],FIND(" - ",Table2[[#This Row],[Section]])-1)</f>
        <v>MSM 532-SA.PHD</v>
      </c>
      <c r="E56" s="3" t="str">
        <f>MID(Table2[[#This Row],[Section]],Table2[[#This Row],[Data 2]]+1,50)</f>
        <v xml:space="preserve"> Machine Learning for Business Analytics</v>
      </c>
      <c r="F56" s="3" t="s">
        <v>68</v>
      </c>
      <c r="G56" s="3" t="s">
        <v>216</v>
      </c>
      <c r="H56" s="3" t="s">
        <v>217</v>
      </c>
      <c r="I56" s="4">
        <f>IFERROR(TIMEVALUE(LEFT('Spring 2025'!$H56,9)),"")</f>
        <v>0.56944444444444442</v>
      </c>
      <c r="J56" s="4">
        <f>IFERROR(TIMEVALUE(RIGHT('Spring 2025'!$H56,8)),"")</f>
        <v>0.63194444444444442</v>
      </c>
      <c r="K56" s="3" t="s">
        <v>10</v>
      </c>
      <c r="L56" s="3" t="s">
        <v>15</v>
      </c>
      <c r="M56" s="3" t="s">
        <v>208</v>
      </c>
      <c r="N56" s="5">
        <v>4</v>
      </c>
      <c r="O56" s="6">
        <f t="shared" si="15"/>
        <v>8</v>
      </c>
      <c r="P56" s="6">
        <f t="shared" si="16"/>
        <v>16</v>
      </c>
      <c r="Q56" s="6" t="str">
        <f t="shared" si="17"/>
        <v xml:space="preserve">SA.PHD </v>
      </c>
      <c r="R56" s="6" t="str" cm="1">
        <f t="array" ref="R56">_xlfn.IFS('Spring 2025'!$S56,'Spring 2025'!$S$1,'Spring 2025'!$T56,'Spring 2025'!$T$1,'Spring 2025'!$U56,'Spring 2025'!$U$1,'Spring 2025'!$V56,'Spring 2025'!$V$1,'Spring 2025'!$W56,'Spring 2025'!$W$1,'Spring 2025'!$X56,'Spring 2025'!$X$1,'Spring 2025'!$Y56,'Spring 2025'!$Y$1,'Spring 2025'!$Z56,'Spring 2025'!$Z$1,'Spring 2025'!$AA56,'Spring 2025'!$AA$1,'Spring 2025'!$AB56,'Spring 2025'!$AB$1,'Spring 2025'!$AC56,'Spring 2025'!$AC$1,'Spring 2025'!$AD56,'Spring 2025'!$AD$1)</f>
        <v>PHD</v>
      </c>
      <c r="S56" s="8" t="b">
        <f t="shared" si="18"/>
        <v>0</v>
      </c>
      <c r="T56" s="8" t="b">
        <f t="shared" si="19"/>
        <v>0</v>
      </c>
      <c r="U56" s="8" t="b">
        <f t="shared" si="20"/>
        <v>0</v>
      </c>
      <c r="V56" s="8" t="b">
        <f t="shared" si="21"/>
        <v>0</v>
      </c>
      <c r="W56" s="8" t="b">
        <f t="shared" si="22"/>
        <v>0</v>
      </c>
      <c r="X56" s="8" t="b">
        <f t="shared" si="23"/>
        <v>0</v>
      </c>
      <c r="Y56" s="8" t="b">
        <f t="shared" si="24"/>
        <v>0</v>
      </c>
      <c r="Z56" s="8" t="b">
        <f t="shared" si="25"/>
        <v>0</v>
      </c>
      <c r="AA56" s="8" t="b">
        <f t="shared" si="26"/>
        <v>1</v>
      </c>
      <c r="AB56" s="8" t="b">
        <f t="shared" si="27"/>
        <v>0</v>
      </c>
      <c r="AC56" s="8" t="b">
        <f t="shared" si="28"/>
        <v>0</v>
      </c>
      <c r="AD56" s="8" t="b">
        <f t="shared" si="29"/>
        <v>0</v>
      </c>
    </row>
    <row r="57" spans="1:30" ht="19.5" customHeight="1">
      <c r="A57" s="3" t="s">
        <v>198</v>
      </c>
      <c r="B57" s="3" t="s">
        <v>7</v>
      </c>
      <c r="C57" s="3" t="s">
        <v>199</v>
      </c>
      <c r="D57" s="3" t="str">
        <f>LEFT(Table2[[#This Row],[Section]],FIND(" - ",Table2[[#This Row],[Section]])-1)</f>
        <v>OMG 402-SA.MBA.BL</v>
      </c>
      <c r="E57" s="3" t="str">
        <f>MID(Table2[[#This Row],[Section]],Table2[[#This Row],[Data 2]]+1,50)</f>
        <v xml:space="preserve"> Operations Management</v>
      </c>
      <c r="F57" s="3" t="s">
        <v>145</v>
      </c>
      <c r="G57" s="3" t="s">
        <v>213</v>
      </c>
      <c r="H57" s="9" t="s">
        <v>225</v>
      </c>
      <c r="I57" s="4">
        <f>IFERROR(TIMEVALUE(LEFT('Spring 2025'!$H57,9)),"")</f>
        <v>0.3611111111111111</v>
      </c>
      <c r="J57" s="4">
        <f>IFERROR(TIMEVALUE(RIGHT('Spring 2025'!$H57,8)),"")</f>
        <v>0.4236111111111111</v>
      </c>
      <c r="K57" s="3" t="s">
        <v>10</v>
      </c>
      <c r="L57" s="3" t="s">
        <v>15</v>
      </c>
      <c r="M57" s="3" t="s">
        <v>207</v>
      </c>
      <c r="N57" s="5">
        <v>2.5</v>
      </c>
      <c r="O57" s="6">
        <f t="shared" si="15"/>
        <v>8</v>
      </c>
      <c r="P57" s="6">
        <f t="shared" si="16"/>
        <v>19</v>
      </c>
      <c r="Q57" s="6" t="str">
        <f t="shared" si="17"/>
        <v xml:space="preserve">SA.MBA.BL </v>
      </c>
      <c r="R57" s="6" t="str" cm="1">
        <f t="array" ref="R57">_xlfn.IFS('Spring 2025'!$S57,'Spring 2025'!$S$1,'Spring 2025'!$T57,'Spring 2025'!$T$1,'Spring 2025'!$U57,'Spring 2025'!$U$1,'Spring 2025'!$V57,'Spring 2025'!$V$1,'Spring 2025'!$W57,'Spring 2025'!$W$1,'Spring 2025'!$X57,'Spring 2025'!$X$1,'Spring 2025'!$Y57,'Spring 2025'!$Y$1,'Spring 2025'!$Z57,'Spring 2025'!$Z$1,'Spring 2025'!$AA57,'Spring 2025'!$AA$1,'Spring 2025'!$AB57,'Spring 2025'!$AB$1,'Spring 2025'!$AC57,'Spring 2025'!$AC$1,'Spring 2025'!$AD57,'Spring 2025'!$AD$1)</f>
        <v>MBA</v>
      </c>
      <c r="S57" s="6" t="b">
        <f t="shared" si="18"/>
        <v>1</v>
      </c>
      <c r="T57" s="6" t="b">
        <f t="shared" si="19"/>
        <v>0</v>
      </c>
      <c r="U57" s="6" t="b">
        <f t="shared" si="20"/>
        <v>0</v>
      </c>
      <c r="V57" s="6" t="b">
        <f t="shared" si="21"/>
        <v>0</v>
      </c>
      <c r="W57" s="6" t="b">
        <f t="shared" si="22"/>
        <v>0</v>
      </c>
      <c r="X57" s="6" t="b">
        <f t="shared" si="23"/>
        <v>0</v>
      </c>
      <c r="Y57" s="6" t="b">
        <f t="shared" si="24"/>
        <v>0</v>
      </c>
      <c r="Z57" s="6" t="b">
        <f t="shared" si="25"/>
        <v>0</v>
      </c>
      <c r="AA57" s="6" t="b">
        <f t="shared" si="26"/>
        <v>0</v>
      </c>
      <c r="AB57" s="6" t="b">
        <f t="shared" si="27"/>
        <v>0</v>
      </c>
      <c r="AC57" s="6" t="b">
        <f t="shared" si="28"/>
        <v>0</v>
      </c>
      <c r="AD57" s="6" t="b">
        <f t="shared" si="29"/>
        <v>0</v>
      </c>
    </row>
    <row r="58" spans="1:30" ht="19.5" customHeight="1">
      <c r="A58" s="3" t="s">
        <v>198</v>
      </c>
      <c r="B58" s="3" t="s">
        <v>7</v>
      </c>
      <c r="C58" s="3" t="s">
        <v>281</v>
      </c>
      <c r="D58" s="3" t="str">
        <f>LEFT(Table2[[#This Row],[Section]],FIND(" - ",Table2[[#This Row],[Section]])-1)</f>
        <v>OMG 402-SA.MBA.BL.L</v>
      </c>
      <c r="E58" s="3" t="str">
        <f>MID(Table2[[#This Row],[Section]],Table2[[#This Row],[Data 2]]+1,50)</f>
        <v xml:space="preserve"> Operations Management-Lab</v>
      </c>
      <c r="F58" s="3"/>
      <c r="G58" s="3" t="s">
        <v>219</v>
      </c>
      <c r="H58" s="3" t="s">
        <v>225</v>
      </c>
      <c r="I58" s="4">
        <f>IFERROR(TIMEVALUE(LEFT('Spring 2025'!$H58,9)),"")</f>
        <v>0.3611111111111111</v>
      </c>
      <c r="J58" s="4">
        <f>IFERROR(TIMEVALUE(RIGHT('Spring 2025'!$H58,8)),"")</f>
        <v>0.4236111111111111</v>
      </c>
      <c r="K58" s="3" t="s">
        <v>18</v>
      </c>
      <c r="L58" s="3" t="s">
        <v>15</v>
      </c>
      <c r="M58" s="3" t="s">
        <v>207</v>
      </c>
      <c r="N58" s="5">
        <v>0</v>
      </c>
      <c r="O58" s="6">
        <f t="shared" si="15"/>
        <v>8</v>
      </c>
      <c r="P58" s="6">
        <f t="shared" si="16"/>
        <v>21</v>
      </c>
      <c r="Q58" s="6" t="str">
        <f t="shared" si="17"/>
        <v xml:space="preserve">SA.MBA.BL.L </v>
      </c>
      <c r="R58" s="6" t="str" cm="1">
        <f t="array" ref="R58">_xlfn.IFS('Spring 2025'!$S58,'Spring 2025'!$S$1,'Spring 2025'!$T58,'Spring 2025'!$T$1,'Spring 2025'!$U58,'Spring 2025'!$U$1,'Spring 2025'!$V58,'Spring 2025'!$V$1,'Spring 2025'!$W58,'Spring 2025'!$W$1,'Spring 2025'!$X58,'Spring 2025'!$X$1,'Spring 2025'!$Y58,'Spring 2025'!$Y$1,'Spring 2025'!$Z58,'Spring 2025'!$Z$1,'Spring 2025'!$AA58,'Spring 2025'!$AA$1,'Spring 2025'!$AB58,'Spring 2025'!$AB$1,'Spring 2025'!$AC58,'Spring 2025'!$AC$1,'Spring 2025'!$AD58,'Spring 2025'!$AD$1)</f>
        <v>MBA</v>
      </c>
      <c r="S58" s="8" t="b">
        <f t="shared" si="18"/>
        <v>1</v>
      </c>
      <c r="T58" s="8" t="b">
        <f t="shared" si="19"/>
        <v>0</v>
      </c>
      <c r="U58" s="8" t="b">
        <f t="shared" si="20"/>
        <v>0</v>
      </c>
      <c r="V58" s="8" t="b">
        <f t="shared" si="21"/>
        <v>0</v>
      </c>
      <c r="W58" s="8" t="b">
        <f t="shared" si="22"/>
        <v>0</v>
      </c>
      <c r="X58" s="8" t="b">
        <f t="shared" si="23"/>
        <v>0</v>
      </c>
      <c r="Y58" s="8" t="b">
        <f t="shared" si="24"/>
        <v>0</v>
      </c>
      <c r="Z58" s="8" t="b">
        <f t="shared" si="25"/>
        <v>0</v>
      </c>
      <c r="AA58" s="8" t="b">
        <f t="shared" si="26"/>
        <v>0</v>
      </c>
      <c r="AB58" s="8" t="b">
        <f t="shared" si="27"/>
        <v>0</v>
      </c>
      <c r="AC58" s="8" t="b">
        <f t="shared" si="28"/>
        <v>0</v>
      </c>
      <c r="AD58" s="8" t="b">
        <f t="shared" si="29"/>
        <v>0</v>
      </c>
    </row>
    <row r="59" spans="1:30" ht="19.5" customHeight="1">
      <c r="A59" s="3" t="s">
        <v>198</v>
      </c>
      <c r="B59" s="3" t="s">
        <v>7</v>
      </c>
      <c r="C59" s="3" t="s">
        <v>164</v>
      </c>
      <c r="D59" s="3" t="str">
        <f>LEFT(Table2[[#This Row],[Section]],FIND(" - ",Table2[[#This Row],[Section]])-1)</f>
        <v>OMG 402-SA.MBA.GD</v>
      </c>
      <c r="E59" s="3" t="str">
        <f>MID(Table2[[#This Row],[Section]],Table2[[#This Row],[Data 2]]+1,50)</f>
        <v xml:space="preserve"> Operations Management</v>
      </c>
      <c r="F59" s="3" t="s">
        <v>145</v>
      </c>
      <c r="G59" s="3" t="s">
        <v>213</v>
      </c>
      <c r="H59" s="9" t="s">
        <v>214</v>
      </c>
      <c r="I59" s="4">
        <f>IFERROR(TIMEVALUE(LEFT('Spring 2025'!$H59,9)),"")</f>
        <v>0.4375</v>
      </c>
      <c r="J59" s="4">
        <f>IFERROR(TIMEVALUE(RIGHT('Spring 2025'!$H59,8)),"")</f>
        <v>0.5</v>
      </c>
      <c r="K59" s="3" t="s">
        <v>10</v>
      </c>
      <c r="L59" s="3" t="s">
        <v>15</v>
      </c>
      <c r="M59" s="3" t="s">
        <v>207</v>
      </c>
      <c r="N59" s="5">
        <v>2.5</v>
      </c>
      <c r="O59" s="6">
        <f t="shared" si="15"/>
        <v>8</v>
      </c>
      <c r="P59" s="6">
        <f t="shared" si="16"/>
        <v>19</v>
      </c>
      <c r="Q59" s="6" t="str">
        <f t="shared" si="17"/>
        <v xml:space="preserve">SA.MBA.GD </v>
      </c>
      <c r="R59" s="6" t="str" cm="1">
        <f t="array" ref="R59">_xlfn.IFS('Spring 2025'!$S59,'Spring 2025'!$S$1,'Spring 2025'!$T59,'Spring 2025'!$T$1,'Spring 2025'!$U59,'Spring 2025'!$U$1,'Spring 2025'!$V59,'Spring 2025'!$V$1,'Spring 2025'!$W59,'Spring 2025'!$W$1,'Spring 2025'!$X59,'Spring 2025'!$X$1,'Spring 2025'!$Y59,'Spring 2025'!$Y$1,'Spring 2025'!$Z59,'Spring 2025'!$Z$1,'Spring 2025'!$AA59,'Spring 2025'!$AA$1,'Spring 2025'!$AB59,'Spring 2025'!$AB$1,'Spring 2025'!$AC59,'Spring 2025'!$AC$1,'Spring 2025'!$AD59,'Spring 2025'!$AD$1)</f>
        <v>MBA</v>
      </c>
      <c r="S59" s="6" t="b">
        <f t="shared" si="18"/>
        <v>1</v>
      </c>
      <c r="T59" s="6" t="b">
        <f t="shared" si="19"/>
        <v>0</v>
      </c>
      <c r="U59" s="6" t="b">
        <f t="shared" si="20"/>
        <v>0</v>
      </c>
      <c r="V59" s="6" t="b">
        <f t="shared" si="21"/>
        <v>0</v>
      </c>
      <c r="W59" s="6" t="b">
        <f t="shared" si="22"/>
        <v>0</v>
      </c>
      <c r="X59" s="6" t="b">
        <f t="shared" si="23"/>
        <v>0</v>
      </c>
      <c r="Y59" s="6" t="b">
        <f t="shared" si="24"/>
        <v>0</v>
      </c>
      <c r="Z59" s="6" t="b">
        <f t="shared" si="25"/>
        <v>0</v>
      </c>
      <c r="AA59" s="6" t="b">
        <f t="shared" si="26"/>
        <v>0</v>
      </c>
      <c r="AB59" s="6" t="b">
        <f t="shared" si="27"/>
        <v>0</v>
      </c>
      <c r="AC59" s="6" t="b">
        <f t="shared" si="28"/>
        <v>0</v>
      </c>
      <c r="AD59" s="6" t="b">
        <f t="shared" si="29"/>
        <v>0</v>
      </c>
    </row>
    <row r="60" spans="1:30" ht="19.5" customHeight="1">
      <c r="A60" s="3" t="s">
        <v>198</v>
      </c>
      <c r="B60" s="3" t="s">
        <v>7</v>
      </c>
      <c r="C60" s="3" t="s">
        <v>280</v>
      </c>
      <c r="D60" s="3" t="str">
        <f>LEFT(Table2[[#This Row],[Section]],FIND(" - ",Table2[[#This Row],[Section]])-1)</f>
        <v>OMG 402-SA.MBA.GD.L</v>
      </c>
      <c r="E60" s="3" t="str">
        <f>MID(Table2[[#This Row],[Section]],Table2[[#This Row],[Data 2]]+1,50)</f>
        <v xml:space="preserve"> Operations Management-Lab</v>
      </c>
      <c r="F60" s="3"/>
      <c r="G60" s="3" t="s">
        <v>219</v>
      </c>
      <c r="H60" s="3" t="s">
        <v>214</v>
      </c>
      <c r="I60" s="4">
        <f>IFERROR(TIMEVALUE(LEFT('Spring 2025'!$H60,9)),"")</f>
        <v>0.4375</v>
      </c>
      <c r="J60" s="4">
        <f>IFERROR(TIMEVALUE(RIGHT('Spring 2025'!$H60,8)),"")</f>
        <v>0.5</v>
      </c>
      <c r="K60" s="3" t="s">
        <v>18</v>
      </c>
      <c r="L60" s="3" t="s">
        <v>15</v>
      </c>
      <c r="M60" s="3" t="s">
        <v>207</v>
      </c>
      <c r="N60" s="5">
        <v>0</v>
      </c>
      <c r="O60" s="6">
        <f t="shared" si="15"/>
        <v>8</v>
      </c>
      <c r="P60" s="6">
        <f t="shared" si="16"/>
        <v>21</v>
      </c>
      <c r="Q60" s="6" t="str">
        <f t="shared" si="17"/>
        <v xml:space="preserve">SA.MBA.GD.L </v>
      </c>
      <c r="R60" s="6" t="str" cm="1">
        <f t="array" ref="R60">_xlfn.IFS('Spring 2025'!$S60,'Spring 2025'!$S$1,'Spring 2025'!$T60,'Spring 2025'!$T$1,'Spring 2025'!$U60,'Spring 2025'!$U$1,'Spring 2025'!$V60,'Spring 2025'!$V$1,'Spring 2025'!$W60,'Spring 2025'!$W$1,'Spring 2025'!$X60,'Spring 2025'!$X$1,'Spring 2025'!$Y60,'Spring 2025'!$Y$1,'Spring 2025'!$Z60,'Spring 2025'!$Z$1,'Spring 2025'!$AA60,'Spring 2025'!$AA$1,'Spring 2025'!$AB60,'Spring 2025'!$AB$1,'Spring 2025'!$AC60,'Spring 2025'!$AC$1,'Spring 2025'!$AD60,'Spring 2025'!$AD$1)</f>
        <v>MBA</v>
      </c>
      <c r="S60" s="8" t="b">
        <f t="shared" si="18"/>
        <v>1</v>
      </c>
      <c r="T60" s="8" t="b">
        <f t="shared" si="19"/>
        <v>0</v>
      </c>
      <c r="U60" s="8" t="b">
        <f t="shared" si="20"/>
        <v>0</v>
      </c>
      <c r="V60" s="8" t="b">
        <f t="shared" si="21"/>
        <v>0</v>
      </c>
      <c r="W60" s="8" t="b">
        <f t="shared" si="22"/>
        <v>0</v>
      </c>
      <c r="X60" s="8" t="b">
        <f t="shared" si="23"/>
        <v>0</v>
      </c>
      <c r="Y60" s="8" t="b">
        <f t="shared" si="24"/>
        <v>0</v>
      </c>
      <c r="Z60" s="8" t="b">
        <f t="shared" si="25"/>
        <v>0</v>
      </c>
      <c r="AA60" s="8" t="b">
        <f t="shared" si="26"/>
        <v>0</v>
      </c>
      <c r="AB60" s="8" t="b">
        <f t="shared" si="27"/>
        <v>0</v>
      </c>
      <c r="AC60" s="8" t="b">
        <f t="shared" si="28"/>
        <v>0</v>
      </c>
      <c r="AD60" s="8" t="b">
        <f t="shared" si="29"/>
        <v>0</v>
      </c>
    </row>
    <row r="61" spans="1:30" ht="19.5" customHeight="1">
      <c r="A61" s="3" t="s">
        <v>198</v>
      </c>
      <c r="B61" s="3" t="s">
        <v>7</v>
      </c>
      <c r="C61" s="3" t="s">
        <v>200</v>
      </c>
      <c r="D61" s="3" t="str">
        <f>LEFT(Table2[[#This Row],[Section]],FIND(" - ",Table2[[#This Row],[Section]])-1)</f>
        <v>OMG 411-SA.ELCT</v>
      </c>
      <c r="E61" s="3" t="str">
        <f>MID(Table2[[#This Row],[Section]],Table2[[#This Row],[Data 2]]+1,50)</f>
        <v xml:space="preserve"> Supply Chain Analytics</v>
      </c>
      <c r="F61" s="3" t="s">
        <v>201</v>
      </c>
      <c r="G61" s="3" t="s">
        <v>211</v>
      </c>
      <c r="H61" s="3" t="s">
        <v>212</v>
      </c>
      <c r="I61" s="4">
        <f>IFERROR(TIMEVALUE(LEFT('Spring 2025'!$H61,9)),"")</f>
        <v>0.73611111111111116</v>
      </c>
      <c r="J61" s="4">
        <f>IFERROR(TIMEVALUE(RIGHT('Spring 2025'!$H61,8)),"")</f>
        <v>0.875</v>
      </c>
      <c r="K61" s="3" t="s">
        <v>10</v>
      </c>
      <c r="L61" s="3" t="s">
        <v>15</v>
      </c>
      <c r="M61" s="3" t="s">
        <v>207</v>
      </c>
      <c r="N61" s="5">
        <v>2.5</v>
      </c>
      <c r="O61" s="6">
        <f t="shared" si="15"/>
        <v>8</v>
      </c>
      <c r="P61" s="6">
        <f t="shared" si="16"/>
        <v>17</v>
      </c>
      <c r="Q61" s="6" t="str">
        <f t="shared" si="17"/>
        <v xml:space="preserve">SA.ELCT </v>
      </c>
      <c r="R61" s="6" t="str" cm="1">
        <f t="array" ref="R61">_xlfn.IFS('Spring 2025'!$S61,'Spring 2025'!$S$1,'Spring 2025'!$T61,'Spring 2025'!$T$1,'Spring 2025'!$U61,'Spring 2025'!$U$1,'Spring 2025'!$V61,'Spring 2025'!$V$1,'Spring 2025'!$W61,'Spring 2025'!$W$1,'Spring 2025'!$X61,'Spring 2025'!$X$1,'Spring 2025'!$Y61,'Spring 2025'!$Y$1,'Spring 2025'!$Z61,'Spring 2025'!$Z$1,'Spring 2025'!$AA61,'Spring 2025'!$AA$1,'Spring 2025'!$AB61,'Spring 2025'!$AB$1,'Spring 2025'!$AC61,'Spring 2025'!$AC$1,'Spring 2025'!$AD61,'Spring 2025'!$AD$1)</f>
        <v>Elective</v>
      </c>
      <c r="S61" s="6" t="b">
        <f t="shared" si="18"/>
        <v>0</v>
      </c>
      <c r="T61" s="6" t="b">
        <f t="shared" si="19"/>
        <v>0</v>
      </c>
      <c r="U61" s="6" t="b">
        <f t="shared" si="20"/>
        <v>0</v>
      </c>
      <c r="V61" s="6" t="b">
        <f t="shared" si="21"/>
        <v>0</v>
      </c>
      <c r="W61" s="6" t="b">
        <f t="shared" si="22"/>
        <v>0</v>
      </c>
      <c r="X61" s="6" t="b">
        <f t="shared" si="23"/>
        <v>0</v>
      </c>
      <c r="Y61" s="6" t="b">
        <f t="shared" si="24"/>
        <v>0</v>
      </c>
      <c r="Z61" s="6" t="b">
        <f t="shared" si="25"/>
        <v>0</v>
      </c>
      <c r="AA61" s="6" t="b">
        <f t="shared" si="26"/>
        <v>0</v>
      </c>
      <c r="AB61" s="6" t="b">
        <f t="shared" si="27"/>
        <v>1</v>
      </c>
      <c r="AC61" s="6" t="b">
        <f t="shared" si="28"/>
        <v>0</v>
      </c>
      <c r="AD61" s="6" t="b">
        <f t="shared" si="29"/>
        <v>0</v>
      </c>
    </row>
    <row r="62" spans="1:30" ht="19.5" customHeight="1">
      <c r="A62" s="3" t="s">
        <v>198</v>
      </c>
      <c r="B62" s="3" t="s">
        <v>7</v>
      </c>
      <c r="C62" s="3" t="s">
        <v>202</v>
      </c>
      <c r="D62" s="3" t="str">
        <f>LEFT(Table2[[#This Row],[Section]],FIND(" - ",Table2[[#This Row],[Section]])-1)</f>
        <v>OMG 413-SA.ELCT</v>
      </c>
      <c r="E62" s="3" t="str">
        <f>MID(Table2[[#This Row],[Section]],Table2[[#This Row],[Data 2]]+1,50)</f>
        <v xml:space="preserve"> Operations Strategy</v>
      </c>
      <c r="F62" s="3" t="s">
        <v>201</v>
      </c>
      <c r="G62" s="3" t="s">
        <v>219</v>
      </c>
      <c r="H62" s="3" t="s">
        <v>212</v>
      </c>
      <c r="I62" s="4">
        <f>IFERROR(TIMEVALUE(LEFT('Spring 2025'!$H62,9)),"")</f>
        <v>0.73611111111111116</v>
      </c>
      <c r="J62" s="4">
        <f>IFERROR(TIMEVALUE(RIGHT('Spring 2025'!$H62,8)),"")</f>
        <v>0.875</v>
      </c>
      <c r="K62" s="3" t="s">
        <v>10</v>
      </c>
      <c r="L62" s="3" t="s">
        <v>15</v>
      </c>
      <c r="M62" s="3"/>
      <c r="N62" s="5">
        <v>2.5</v>
      </c>
      <c r="O62" s="6">
        <f t="shared" si="15"/>
        <v>8</v>
      </c>
      <c r="P62" s="6">
        <f t="shared" si="16"/>
        <v>17</v>
      </c>
      <c r="Q62" s="6" t="str">
        <f t="shared" si="17"/>
        <v xml:space="preserve">SA.ELCT </v>
      </c>
      <c r="R62" s="6" t="str" cm="1">
        <f t="array" ref="R62">_xlfn.IFS('Spring 2025'!$S62,'Spring 2025'!$S$1,'Spring 2025'!$T62,'Spring 2025'!$T$1,'Spring 2025'!$U62,'Spring 2025'!$U$1,'Spring 2025'!$V62,'Spring 2025'!$V$1,'Spring 2025'!$W62,'Spring 2025'!$W$1,'Spring 2025'!$X62,'Spring 2025'!$X$1,'Spring 2025'!$Y62,'Spring 2025'!$Y$1,'Spring 2025'!$Z62,'Spring 2025'!$Z$1,'Spring 2025'!$AA62,'Spring 2025'!$AA$1,'Spring 2025'!$AB62,'Spring 2025'!$AB$1,'Spring 2025'!$AC62,'Spring 2025'!$AC$1,'Spring 2025'!$AD62,'Spring 2025'!$AD$1)</f>
        <v>Elective</v>
      </c>
      <c r="S62" s="8" t="b">
        <f t="shared" si="18"/>
        <v>0</v>
      </c>
      <c r="T62" s="8" t="b">
        <f t="shared" si="19"/>
        <v>0</v>
      </c>
      <c r="U62" s="8" t="b">
        <f t="shared" si="20"/>
        <v>0</v>
      </c>
      <c r="V62" s="8" t="b">
        <f t="shared" si="21"/>
        <v>0</v>
      </c>
      <c r="W62" s="8" t="b">
        <f t="shared" si="22"/>
        <v>0</v>
      </c>
      <c r="X62" s="8" t="b">
        <f t="shared" si="23"/>
        <v>0</v>
      </c>
      <c r="Y62" s="8" t="b">
        <f t="shared" si="24"/>
        <v>0</v>
      </c>
      <c r="Z62" s="8" t="b">
        <f t="shared" si="25"/>
        <v>0</v>
      </c>
      <c r="AA62" s="8" t="b">
        <f t="shared" si="26"/>
        <v>0</v>
      </c>
      <c r="AB62" s="8" t="b">
        <f t="shared" si="27"/>
        <v>1</v>
      </c>
      <c r="AC62" s="8" t="b">
        <f t="shared" si="28"/>
        <v>0</v>
      </c>
      <c r="AD62" s="8" t="b">
        <f t="shared" si="29"/>
        <v>0</v>
      </c>
    </row>
    <row r="63" spans="1:30" ht="19.5" customHeight="1">
      <c r="A63" s="3" t="s">
        <v>46</v>
      </c>
      <c r="B63" s="3" t="s">
        <v>7</v>
      </c>
      <c r="C63" s="3" t="s">
        <v>47</v>
      </c>
      <c r="D63" s="3" t="str">
        <f>LEFT(Table2[[#This Row],[Section]],FIND(" - ",Table2[[#This Row],[Section]])-1)</f>
        <v>STR 403-SA.ELCT</v>
      </c>
      <c r="E63" s="3" t="str">
        <f>MID(Table2[[#This Row],[Section]],Table2[[#This Row],[Data 2]]+1,50)</f>
        <v xml:space="preserve"> Organization and Strategy</v>
      </c>
      <c r="F63" s="3" t="s">
        <v>45</v>
      </c>
      <c r="G63" s="3" t="s">
        <v>216</v>
      </c>
      <c r="H63" s="3" t="s">
        <v>218</v>
      </c>
      <c r="I63" s="4">
        <f>IFERROR(TIMEVALUE(LEFT('Spring 2025'!$H63,9)),"")</f>
        <v>0.64583333333333337</v>
      </c>
      <c r="J63" s="4">
        <f>IFERROR(TIMEVALUE(RIGHT('Spring 2025'!$H63,8)),"")</f>
        <v>0.70833333333333337</v>
      </c>
      <c r="K63" s="3" t="s">
        <v>10</v>
      </c>
      <c r="L63" s="3" t="s">
        <v>15</v>
      </c>
      <c r="M63" s="3"/>
      <c r="N63" s="5">
        <v>2.5</v>
      </c>
      <c r="O63" s="6">
        <f t="shared" si="15"/>
        <v>8</v>
      </c>
      <c r="P63" s="6">
        <f t="shared" si="16"/>
        <v>17</v>
      </c>
      <c r="Q63" s="6" t="str">
        <f t="shared" si="17"/>
        <v xml:space="preserve">SA.ELCT </v>
      </c>
      <c r="R63" s="6" t="str" cm="1">
        <f t="array" ref="R63">_xlfn.IFS('Spring 2025'!$S63,'Spring 2025'!$S$1,'Spring 2025'!$T63,'Spring 2025'!$T$1,'Spring 2025'!$U63,'Spring 2025'!$U$1,'Spring 2025'!$V63,'Spring 2025'!$V$1,'Spring 2025'!$W63,'Spring 2025'!$W$1,'Spring 2025'!$X63,'Spring 2025'!$X$1,'Spring 2025'!$Y63,'Spring 2025'!$Y$1,'Spring 2025'!$Z63,'Spring 2025'!$Z$1,'Spring 2025'!$AA63,'Spring 2025'!$AA$1,'Spring 2025'!$AB63,'Spring 2025'!$AB$1,'Spring 2025'!$AC63,'Spring 2025'!$AC$1,'Spring 2025'!$AD63,'Spring 2025'!$AD$1)</f>
        <v>Elective</v>
      </c>
      <c r="S63" s="6" t="b">
        <f t="shared" si="18"/>
        <v>0</v>
      </c>
      <c r="T63" s="6" t="b">
        <f t="shared" si="19"/>
        <v>0</v>
      </c>
      <c r="U63" s="6" t="b">
        <f t="shared" si="20"/>
        <v>0</v>
      </c>
      <c r="V63" s="6" t="b">
        <f t="shared" si="21"/>
        <v>0</v>
      </c>
      <c r="W63" s="6" t="b">
        <f t="shared" si="22"/>
        <v>0</v>
      </c>
      <c r="X63" s="6" t="b">
        <f t="shared" si="23"/>
        <v>0</v>
      </c>
      <c r="Y63" s="6" t="b">
        <f t="shared" si="24"/>
        <v>0</v>
      </c>
      <c r="Z63" s="6" t="b">
        <f t="shared" si="25"/>
        <v>0</v>
      </c>
      <c r="AA63" s="6" t="b">
        <f t="shared" si="26"/>
        <v>0</v>
      </c>
      <c r="AB63" s="6" t="b">
        <f t="shared" si="27"/>
        <v>1</v>
      </c>
      <c r="AC63" s="6" t="b">
        <f t="shared" si="28"/>
        <v>0</v>
      </c>
      <c r="AD63" s="6" t="b">
        <f t="shared" si="29"/>
        <v>0</v>
      </c>
    </row>
    <row r="64" spans="1:30" ht="19.5" customHeight="1">
      <c r="A64" s="3" t="s">
        <v>46</v>
      </c>
      <c r="B64" s="3" t="s">
        <v>7</v>
      </c>
      <c r="C64" s="3" t="s">
        <v>48</v>
      </c>
      <c r="D64" s="3" t="str">
        <f>LEFT(Table2[[#This Row],[Section]],FIND(" - ",Table2[[#This Row],[Section]])-1)</f>
        <v>STR 421-SA.ELCT</v>
      </c>
      <c r="E64" s="3" t="str">
        <f>MID(Table2[[#This Row],[Section]],Table2[[#This Row],[Data 2]]+1,50)</f>
        <v xml:space="preserve"> Competitive Strategy</v>
      </c>
      <c r="F64" s="3" t="s">
        <v>49</v>
      </c>
      <c r="G64" s="3" t="s">
        <v>215</v>
      </c>
      <c r="H64" s="9" t="s">
        <v>212</v>
      </c>
      <c r="I64" s="4">
        <f>IFERROR(TIMEVALUE(LEFT('Spring 2025'!$H64,9)),"")</f>
        <v>0.73611111111111116</v>
      </c>
      <c r="J64" s="4">
        <f>IFERROR(TIMEVALUE(RIGHT('Spring 2025'!$H64,8)),"")</f>
        <v>0.875</v>
      </c>
      <c r="K64" s="3" t="s">
        <v>10</v>
      </c>
      <c r="L64" s="3" t="s">
        <v>15</v>
      </c>
      <c r="M64" s="3"/>
      <c r="N64" s="5">
        <v>2.5</v>
      </c>
      <c r="O64" s="6">
        <f t="shared" si="15"/>
        <v>8</v>
      </c>
      <c r="P64" s="6">
        <f t="shared" si="16"/>
        <v>17</v>
      </c>
      <c r="Q64" s="6" t="str">
        <f t="shared" si="17"/>
        <v xml:space="preserve">SA.ELCT </v>
      </c>
      <c r="R64" s="6" t="str" cm="1">
        <f t="array" ref="R64">_xlfn.IFS('Spring 2025'!$S64,'Spring 2025'!$S$1,'Spring 2025'!$T64,'Spring 2025'!$T$1,'Spring 2025'!$U64,'Spring 2025'!$U$1,'Spring 2025'!$V64,'Spring 2025'!$V$1,'Spring 2025'!$W64,'Spring 2025'!$W$1,'Spring 2025'!$X64,'Spring 2025'!$X$1,'Spring 2025'!$Y64,'Spring 2025'!$Y$1,'Spring 2025'!$Z64,'Spring 2025'!$Z$1,'Spring 2025'!$AA64,'Spring 2025'!$AA$1,'Spring 2025'!$AB64,'Spring 2025'!$AB$1,'Spring 2025'!$AC64,'Spring 2025'!$AC$1,'Spring 2025'!$AD64,'Spring 2025'!$AD$1)</f>
        <v>Elective</v>
      </c>
      <c r="S64" s="8" t="b">
        <f t="shared" si="18"/>
        <v>0</v>
      </c>
      <c r="T64" s="8" t="b">
        <f t="shared" si="19"/>
        <v>0</v>
      </c>
      <c r="U64" s="8" t="b">
        <f t="shared" si="20"/>
        <v>0</v>
      </c>
      <c r="V64" s="8" t="b">
        <f t="shared" si="21"/>
        <v>0</v>
      </c>
      <c r="W64" s="8" t="b">
        <f t="shared" si="22"/>
        <v>0</v>
      </c>
      <c r="X64" s="8" t="b">
        <f t="shared" si="23"/>
        <v>0</v>
      </c>
      <c r="Y64" s="8" t="b">
        <f t="shared" si="24"/>
        <v>0</v>
      </c>
      <c r="Z64" s="8" t="b">
        <f t="shared" si="25"/>
        <v>0</v>
      </c>
      <c r="AA64" s="8" t="b">
        <f t="shared" si="26"/>
        <v>0</v>
      </c>
      <c r="AB64" s="8" t="b">
        <f t="shared" si="27"/>
        <v>1</v>
      </c>
      <c r="AC64" s="8" t="b">
        <f t="shared" si="28"/>
        <v>0</v>
      </c>
      <c r="AD64" s="8" t="b">
        <f t="shared" si="29"/>
        <v>0</v>
      </c>
    </row>
    <row r="65" spans="1:30" ht="19.5" customHeight="1">
      <c r="A65" s="3" t="s">
        <v>46</v>
      </c>
      <c r="B65" s="3" t="s">
        <v>7</v>
      </c>
      <c r="C65" s="3" t="s">
        <v>55</v>
      </c>
      <c r="D65" s="3" t="str">
        <f>LEFT(Table2[[#This Row],[Section]],FIND(" - ",Table2[[#This Row],[Section]])-1)</f>
        <v>STR 440-SA.ELCT</v>
      </c>
      <c r="E65" s="3" t="str">
        <f>MID(Table2[[#This Row],[Section]],Table2[[#This Row],[Data 2]]+1,50)</f>
        <v xml:space="preserve"> Corporate Governance</v>
      </c>
      <c r="F65" s="3" t="s">
        <v>56</v>
      </c>
      <c r="G65" s="3" t="s">
        <v>231</v>
      </c>
      <c r="H65" s="3" t="s">
        <v>212</v>
      </c>
      <c r="I65" s="4">
        <f>IFERROR(TIMEVALUE(LEFT('Spring 2025'!$H65,9)),"")</f>
        <v>0.73611111111111116</v>
      </c>
      <c r="J65" s="4">
        <f>IFERROR(TIMEVALUE(RIGHT('Spring 2025'!$H65,8)),"")</f>
        <v>0.875</v>
      </c>
      <c r="K65" s="3" t="s">
        <v>10</v>
      </c>
      <c r="L65" s="3" t="s">
        <v>15</v>
      </c>
      <c r="M65" s="3"/>
      <c r="N65" s="5">
        <v>2.5</v>
      </c>
      <c r="O65" s="6">
        <f t="shared" si="15"/>
        <v>8</v>
      </c>
      <c r="P65" s="6">
        <f t="shared" si="16"/>
        <v>17</v>
      </c>
      <c r="Q65" s="6" t="str">
        <f t="shared" si="17"/>
        <v xml:space="preserve">SA.ELCT </v>
      </c>
      <c r="R65" s="6" t="str" cm="1">
        <f t="array" ref="R65">_xlfn.IFS('Spring 2025'!$S65,'Spring 2025'!$S$1,'Spring 2025'!$T65,'Spring 2025'!$T$1,'Spring 2025'!$U65,'Spring 2025'!$U$1,'Spring 2025'!$V65,'Spring 2025'!$V$1,'Spring 2025'!$W65,'Spring 2025'!$W$1,'Spring 2025'!$X65,'Spring 2025'!$X$1,'Spring 2025'!$Y65,'Spring 2025'!$Y$1,'Spring 2025'!$Z65,'Spring 2025'!$Z$1,'Spring 2025'!$AA65,'Spring 2025'!$AA$1,'Spring 2025'!$AB65,'Spring 2025'!$AB$1,'Spring 2025'!$AC65,'Spring 2025'!$AC$1,'Spring 2025'!$AD65,'Spring 2025'!$AD$1)</f>
        <v>Elective</v>
      </c>
      <c r="S65" s="6" t="b">
        <f t="shared" si="18"/>
        <v>0</v>
      </c>
      <c r="T65" s="6" t="b">
        <f t="shared" si="19"/>
        <v>0</v>
      </c>
      <c r="U65" s="6" t="b">
        <f t="shared" si="20"/>
        <v>0</v>
      </c>
      <c r="V65" s="6" t="b">
        <f t="shared" si="21"/>
        <v>0</v>
      </c>
      <c r="W65" s="6" t="b">
        <f t="shared" si="22"/>
        <v>0</v>
      </c>
      <c r="X65" s="6" t="b">
        <f t="shared" si="23"/>
        <v>0</v>
      </c>
      <c r="Y65" s="6" t="b">
        <f t="shared" si="24"/>
        <v>0</v>
      </c>
      <c r="Z65" s="6" t="b">
        <f t="shared" si="25"/>
        <v>0</v>
      </c>
      <c r="AA65" s="6" t="b">
        <f t="shared" si="26"/>
        <v>0</v>
      </c>
      <c r="AB65" s="6" t="b">
        <f t="shared" si="27"/>
        <v>1</v>
      </c>
      <c r="AC65" s="6" t="b">
        <f t="shared" si="28"/>
        <v>0</v>
      </c>
      <c r="AD65" s="6" t="b">
        <f t="shared" si="29"/>
        <v>0</v>
      </c>
    </row>
    <row r="66" spans="1:30" ht="19.5" customHeight="1">
      <c r="A66" s="3" t="s">
        <v>9</v>
      </c>
      <c r="B66" s="3" t="s">
        <v>13</v>
      </c>
      <c r="C66" s="3" t="s">
        <v>12</v>
      </c>
      <c r="D66" s="3" t="str">
        <f>LEFT(Table2[[#This Row],[Section]],FIND(" - ",Table2[[#This Row],[Section]])-1)</f>
        <v>ACC 411-SB.MSA</v>
      </c>
      <c r="E66" s="3" t="str">
        <f>MID(Table2[[#This Row],[Section]],Table2[[#This Row],[Data 2]]+1,50)</f>
        <v xml:space="preserve"> Financial Statement Analysis with Data Analytics</v>
      </c>
      <c r="F66" s="3" t="s">
        <v>14</v>
      </c>
      <c r="G66" s="3" t="s">
        <v>213</v>
      </c>
      <c r="H66" s="9" t="s">
        <v>214</v>
      </c>
      <c r="I66" s="4">
        <f>IFERROR(TIMEVALUE(LEFT('Spring 2025'!$H66,9)),"")</f>
        <v>0.4375</v>
      </c>
      <c r="J66" s="4">
        <f>IFERROR(TIMEVALUE(RIGHT('Spring 2025'!$H66,8)),"")</f>
        <v>0.5</v>
      </c>
      <c r="K66" s="3" t="s">
        <v>10</v>
      </c>
      <c r="L66" s="3" t="s">
        <v>15</v>
      </c>
      <c r="M66" s="3" t="s">
        <v>207</v>
      </c>
      <c r="N66" s="5">
        <v>2.5</v>
      </c>
      <c r="O66" s="6">
        <f t="shared" ref="O66:O97" si="30">FIND("-",C66)</f>
        <v>8</v>
      </c>
      <c r="P66" s="6">
        <f t="shared" ref="P66:P97" si="31">FIND("-",C66,(O66+1))</f>
        <v>16</v>
      </c>
      <c r="Q66" s="6" t="str">
        <f t="shared" ref="Q66:Q97" si="32">MID(C66,O66+1,(P66-O66-1))</f>
        <v xml:space="preserve">SB.MSA </v>
      </c>
      <c r="R66" s="6" t="str" cm="1">
        <f t="array" ref="R66">_xlfn.IFS('Spring 2025'!$S66,'Spring 2025'!$S$1,'Spring 2025'!$T66,'Spring 2025'!$T$1,'Spring 2025'!$U66,'Spring 2025'!$U$1,'Spring 2025'!$V66,'Spring 2025'!$V$1,'Spring 2025'!$W66,'Spring 2025'!$W$1,'Spring 2025'!$X66,'Spring 2025'!$X$1,'Spring 2025'!$Y66,'Spring 2025'!$Y$1,'Spring 2025'!$Z66,'Spring 2025'!$Z$1,'Spring 2025'!$AA66,'Spring 2025'!$AA$1,'Spring 2025'!$AB66,'Spring 2025'!$AB$1,'Spring 2025'!$AC66,'Spring 2025'!$AC$1,'Spring 2025'!$AD66,'Spring 2025'!$AD$1)</f>
        <v>MSA</v>
      </c>
      <c r="S66" s="8" t="b">
        <f t="shared" ref="S66:S97" si="33">ISNUMBER(SEARCH("MBA",$Q66))</f>
        <v>0</v>
      </c>
      <c r="T66" s="8" t="b">
        <f t="shared" ref="T66:T97" si="34">ISNUMBER(SEARCH("MSF",$Q66))</f>
        <v>0</v>
      </c>
      <c r="U66" s="8" t="b">
        <f t="shared" ref="U66:U97" si="35">ISNUMBER(SEARCH("MSA",$Q66))</f>
        <v>1</v>
      </c>
      <c r="V66" s="8" t="b">
        <f t="shared" ref="V66:V97" si="36">OR((ISNUMBER(SEARCH("AN1",$Q66))),(ISNUMBER(SEARCH("BUA",$Q66))))</f>
        <v>0</v>
      </c>
      <c r="W66" s="8" t="b">
        <f t="shared" ref="W66:W97" si="37">OR((ISNUMBER(SEARCH("AN2",$Q66))),(ISNUMBER(SEARCH("MKA",$Q66))))</f>
        <v>0</v>
      </c>
      <c r="X66" s="8" t="b">
        <f t="shared" ref="X66:X97" si="38">ISNUMBER(SEARCH("AIB",$Q66))</f>
        <v>0</v>
      </c>
      <c r="Y66" s="8" t="b">
        <f t="shared" ref="Y66:Y97" si="39">ISNUMBER(SEARCH("AN3",$Q66))</f>
        <v>0</v>
      </c>
      <c r="Z66" s="8" t="b">
        <f t="shared" ref="Z66:Z97" si="40">ISNUMBER(SEARCH("ONLBA",$Q66))</f>
        <v>0</v>
      </c>
      <c r="AA66" s="8" t="b">
        <f t="shared" ref="AA66:AA97" si="41">ISNUMBER(SEARCH("PHD",$Q66))</f>
        <v>0</v>
      </c>
      <c r="AB66" s="8" t="b">
        <f t="shared" ref="AB66:AB97" si="42">ISNUMBER(SEARCH("ELCT",$Q66))</f>
        <v>0</v>
      </c>
      <c r="AC66" s="8" t="b">
        <f t="shared" ref="AC66:AC97" si="43">ISNUMBER(SEARCH("MMM",$Q66))</f>
        <v>0</v>
      </c>
      <c r="AD66" s="8" t="b">
        <f t="shared" ref="AD66:AD97" si="44">ISNUMBER(SEARCH("EXP",$Q66))</f>
        <v>0</v>
      </c>
    </row>
    <row r="67" spans="1:30" ht="19.5" customHeight="1">
      <c r="A67" s="3" t="s">
        <v>9</v>
      </c>
      <c r="B67" s="3" t="s">
        <v>13</v>
      </c>
      <c r="C67" s="3" t="s">
        <v>16</v>
      </c>
      <c r="D67" s="3" t="str">
        <f>LEFT(Table2[[#This Row],[Section]],FIND(" - ",Table2[[#This Row],[Section]])-1)</f>
        <v>ACC 411-SB.MSA.L</v>
      </c>
      <c r="E67" s="3" t="str">
        <f>MID(Table2[[#This Row],[Section]],Table2[[#This Row],[Data 2]]+1,50)</f>
        <v xml:space="preserve"> Financial Statement Analysis-Lab</v>
      </c>
      <c r="F67" s="3" t="s">
        <v>17</v>
      </c>
      <c r="G67" s="3"/>
      <c r="H67" s="3"/>
      <c r="I67" s="4" t="str">
        <f>IFERROR(TIMEVALUE(LEFT('Spring 2025'!$H67,9)),"")</f>
        <v/>
      </c>
      <c r="J67" s="4" t="str">
        <f>IFERROR(TIMEVALUE(RIGHT('Spring 2025'!$H67,8)),"")</f>
        <v/>
      </c>
      <c r="K67" s="3" t="s">
        <v>18</v>
      </c>
      <c r="L67" s="3" t="s">
        <v>15</v>
      </c>
      <c r="M67" s="3"/>
      <c r="N67" s="5">
        <v>0</v>
      </c>
      <c r="O67" s="6">
        <f t="shared" si="30"/>
        <v>8</v>
      </c>
      <c r="P67" s="6">
        <f t="shared" si="31"/>
        <v>18</v>
      </c>
      <c r="Q67" s="6" t="str">
        <f t="shared" si="32"/>
        <v xml:space="preserve">SB.MSA.L </v>
      </c>
      <c r="R67" s="6" t="str" cm="1">
        <f t="array" ref="R67">_xlfn.IFS('Spring 2025'!$S67,'Spring 2025'!$S$1,'Spring 2025'!$T67,'Spring 2025'!$T$1,'Spring 2025'!$U67,'Spring 2025'!$U$1,'Spring 2025'!$V67,'Spring 2025'!$V$1,'Spring 2025'!$W67,'Spring 2025'!$W$1,'Spring 2025'!$X67,'Spring 2025'!$X$1,'Spring 2025'!$Y67,'Spring 2025'!$Y$1,'Spring 2025'!$Z67,'Spring 2025'!$Z$1,'Spring 2025'!$AA67,'Spring 2025'!$AA$1,'Spring 2025'!$AB67,'Spring 2025'!$AB$1,'Spring 2025'!$AC67,'Spring 2025'!$AC$1,'Spring 2025'!$AD67,'Spring 2025'!$AD$1)</f>
        <v>MSA</v>
      </c>
      <c r="S67" s="6" t="b">
        <f t="shared" si="33"/>
        <v>0</v>
      </c>
      <c r="T67" s="6" t="b">
        <f t="shared" si="34"/>
        <v>0</v>
      </c>
      <c r="U67" s="6" t="b">
        <f t="shared" si="35"/>
        <v>1</v>
      </c>
      <c r="V67" s="6" t="b">
        <f t="shared" si="36"/>
        <v>0</v>
      </c>
      <c r="W67" s="6" t="b">
        <f t="shared" si="37"/>
        <v>0</v>
      </c>
      <c r="X67" s="6" t="b">
        <f t="shared" si="38"/>
        <v>0</v>
      </c>
      <c r="Y67" s="6" t="b">
        <f t="shared" si="39"/>
        <v>0</v>
      </c>
      <c r="Z67" s="6" t="b">
        <f t="shared" si="40"/>
        <v>0</v>
      </c>
      <c r="AA67" s="6" t="b">
        <f t="shared" si="41"/>
        <v>0</v>
      </c>
      <c r="AB67" s="6" t="b">
        <f t="shared" si="42"/>
        <v>0</v>
      </c>
      <c r="AC67" s="6" t="b">
        <f t="shared" si="43"/>
        <v>0</v>
      </c>
      <c r="AD67" s="6" t="b">
        <f t="shared" si="44"/>
        <v>0</v>
      </c>
    </row>
    <row r="68" spans="1:30" ht="19.5" customHeight="1">
      <c r="A68" s="3" t="s">
        <v>9</v>
      </c>
      <c r="B68" s="3" t="s">
        <v>13</v>
      </c>
      <c r="C68" s="3" t="s">
        <v>22</v>
      </c>
      <c r="D68" s="3" t="str">
        <f>LEFT(Table2[[#This Row],[Section]],FIND(" - ",Table2[[#This Row],[Section]])-1)</f>
        <v>ACC 436-SB.MSA</v>
      </c>
      <c r="E68" s="3" t="str">
        <f>MID(Table2[[#This Row],[Section]],Table2[[#This Row],[Data 2]]+1,50)</f>
        <v xml:space="preserve"> Research into Professional Accounting Standards</v>
      </c>
      <c r="F68" s="3" t="s">
        <v>23</v>
      </c>
      <c r="G68" s="3" t="s">
        <v>213</v>
      </c>
      <c r="H68" s="9" t="s">
        <v>217</v>
      </c>
      <c r="I68" s="4">
        <f>IFERROR(TIMEVALUE(LEFT('Spring 2025'!$H68,9)),"")</f>
        <v>0.56944444444444442</v>
      </c>
      <c r="J68" s="4">
        <f>IFERROR(TIMEVALUE(RIGHT('Spring 2025'!$H68,8)),"")</f>
        <v>0.63194444444444442</v>
      </c>
      <c r="K68" s="3" t="s">
        <v>10</v>
      </c>
      <c r="L68" s="3" t="s">
        <v>15</v>
      </c>
      <c r="M68" s="3"/>
      <c r="N68" s="5">
        <v>2.5</v>
      </c>
      <c r="O68" s="6">
        <f t="shared" si="30"/>
        <v>8</v>
      </c>
      <c r="P68" s="6">
        <f t="shared" si="31"/>
        <v>16</v>
      </c>
      <c r="Q68" s="6" t="str">
        <f t="shared" si="32"/>
        <v xml:space="preserve">SB.MSA </v>
      </c>
      <c r="R68" s="6" t="str" cm="1">
        <f t="array" ref="R68">_xlfn.IFS('Spring 2025'!$S68,'Spring 2025'!$S$1,'Spring 2025'!$T68,'Spring 2025'!$T$1,'Spring 2025'!$U68,'Spring 2025'!$U$1,'Spring 2025'!$V68,'Spring 2025'!$V$1,'Spring 2025'!$W68,'Spring 2025'!$W$1,'Spring 2025'!$X68,'Spring 2025'!$X$1,'Spring 2025'!$Y68,'Spring 2025'!$Y$1,'Spring 2025'!$Z68,'Spring 2025'!$Z$1,'Spring 2025'!$AA68,'Spring 2025'!$AA$1,'Spring 2025'!$AB68,'Spring 2025'!$AB$1,'Spring 2025'!$AC68,'Spring 2025'!$AC$1,'Spring 2025'!$AD68,'Spring 2025'!$AD$1)</f>
        <v>MSA</v>
      </c>
      <c r="S68" s="8" t="b">
        <f t="shared" si="33"/>
        <v>0</v>
      </c>
      <c r="T68" s="8" t="b">
        <f t="shared" si="34"/>
        <v>0</v>
      </c>
      <c r="U68" s="8" t="b">
        <f t="shared" si="35"/>
        <v>1</v>
      </c>
      <c r="V68" s="8" t="b">
        <f t="shared" si="36"/>
        <v>0</v>
      </c>
      <c r="W68" s="8" t="b">
        <f t="shared" si="37"/>
        <v>0</v>
      </c>
      <c r="X68" s="8" t="b">
        <f t="shared" si="38"/>
        <v>0</v>
      </c>
      <c r="Y68" s="8" t="b">
        <f t="shared" si="39"/>
        <v>0</v>
      </c>
      <c r="Z68" s="8" t="b">
        <f t="shared" si="40"/>
        <v>0</v>
      </c>
      <c r="AA68" s="8" t="b">
        <f t="shared" si="41"/>
        <v>0</v>
      </c>
      <c r="AB68" s="8" t="b">
        <f t="shared" si="42"/>
        <v>0</v>
      </c>
      <c r="AC68" s="8" t="b">
        <f t="shared" si="43"/>
        <v>0</v>
      </c>
      <c r="AD68" s="8" t="b">
        <f t="shared" si="44"/>
        <v>0</v>
      </c>
    </row>
    <row r="69" spans="1:30" ht="19.5" customHeight="1">
      <c r="A69" s="3" t="s">
        <v>9</v>
      </c>
      <c r="B69" s="3" t="s">
        <v>13</v>
      </c>
      <c r="C69" s="3" t="s">
        <v>29</v>
      </c>
      <c r="D69" s="3" t="str">
        <f>LEFT(Table2[[#This Row],[Section]],FIND(" - ",Table2[[#This Row],[Section]])-1)</f>
        <v>ACC 440-SB.MSA</v>
      </c>
      <c r="E69" s="3" t="str">
        <f>MID(Table2[[#This Row],[Section]],Table2[[#This Row],[Data 2]]+1,50)</f>
        <v xml:space="preserve"> Basic Income Tax-Business Entities and Gift/Estat</v>
      </c>
      <c r="F69" s="3" t="s">
        <v>23</v>
      </c>
      <c r="G69" s="3" t="s">
        <v>216</v>
      </c>
      <c r="H69" s="3" t="s">
        <v>214</v>
      </c>
      <c r="I69" s="4">
        <f>IFERROR(TIMEVALUE(LEFT('Spring 2025'!$H69,9)),"")</f>
        <v>0.4375</v>
      </c>
      <c r="J69" s="4">
        <f>IFERROR(TIMEVALUE(RIGHT('Spring 2025'!$H69,8)),"")</f>
        <v>0.5</v>
      </c>
      <c r="K69" s="3" t="s">
        <v>10</v>
      </c>
      <c r="L69" s="3" t="s">
        <v>15</v>
      </c>
      <c r="M69" s="3"/>
      <c r="N69" s="5">
        <v>2.5</v>
      </c>
      <c r="O69" s="6">
        <f t="shared" si="30"/>
        <v>8</v>
      </c>
      <c r="P69" s="6">
        <f t="shared" si="31"/>
        <v>16</v>
      </c>
      <c r="Q69" s="6" t="str">
        <f t="shared" si="32"/>
        <v xml:space="preserve">SB.MSA </v>
      </c>
      <c r="R69" s="6" t="str" cm="1">
        <f t="array" ref="R69">_xlfn.IFS('Spring 2025'!$S69,'Spring 2025'!$S$1,'Spring 2025'!$T69,'Spring 2025'!$T$1,'Spring 2025'!$U69,'Spring 2025'!$U$1,'Spring 2025'!$V69,'Spring 2025'!$V$1,'Spring 2025'!$W69,'Spring 2025'!$W$1,'Spring 2025'!$X69,'Spring 2025'!$X$1,'Spring 2025'!$Y69,'Spring 2025'!$Y$1,'Spring 2025'!$Z69,'Spring 2025'!$Z$1,'Spring 2025'!$AA69,'Spring 2025'!$AA$1,'Spring 2025'!$AB69,'Spring 2025'!$AB$1,'Spring 2025'!$AC69,'Spring 2025'!$AC$1,'Spring 2025'!$AD69,'Spring 2025'!$AD$1)</f>
        <v>MSA</v>
      </c>
      <c r="S69" s="6" t="b">
        <f t="shared" si="33"/>
        <v>0</v>
      </c>
      <c r="T69" s="6" t="b">
        <f t="shared" si="34"/>
        <v>0</v>
      </c>
      <c r="U69" s="6" t="b">
        <f t="shared" si="35"/>
        <v>1</v>
      </c>
      <c r="V69" s="6" t="b">
        <f t="shared" si="36"/>
        <v>0</v>
      </c>
      <c r="W69" s="6" t="b">
        <f t="shared" si="37"/>
        <v>0</v>
      </c>
      <c r="X69" s="6" t="b">
        <f t="shared" si="38"/>
        <v>0</v>
      </c>
      <c r="Y69" s="6" t="b">
        <f t="shared" si="39"/>
        <v>0</v>
      </c>
      <c r="Z69" s="6" t="b">
        <f t="shared" si="40"/>
        <v>0</v>
      </c>
      <c r="AA69" s="6" t="b">
        <f t="shared" si="41"/>
        <v>0</v>
      </c>
      <c r="AB69" s="6" t="b">
        <f t="shared" si="42"/>
        <v>0</v>
      </c>
      <c r="AC69" s="6" t="b">
        <f t="shared" si="43"/>
        <v>0</v>
      </c>
      <c r="AD69" s="6" t="b">
        <f t="shared" si="44"/>
        <v>0</v>
      </c>
    </row>
    <row r="70" spans="1:30" ht="19.5" customHeight="1">
      <c r="A70" s="3" t="s">
        <v>9</v>
      </c>
      <c r="B70" s="3" t="s">
        <v>13</v>
      </c>
      <c r="C70" s="3" t="s">
        <v>32</v>
      </c>
      <c r="D70" s="3" t="str">
        <f>LEFT(Table2[[#This Row],[Section]],FIND(" - ",Table2[[#This Row],[Section]])-1)</f>
        <v>ACC 510-SB.PHD</v>
      </c>
      <c r="E70" s="3" t="str">
        <f>MID(Table2[[#This Row],[Section]],Table2[[#This Row],[Data 2]]+1,50)</f>
        <v xml:space="preserve"> Accounting Research I</v>
      </c>
      <c r="F70" s="3" t="s">
        <v>31</v>
      </c>
      <c r="G70" s="3" t="s">
        <v>216</v>
      </c>
      <c r="H70" s="3" t="s">
        <v>221</v>
      </c>
      <c r="I70" s="4">
        <f>IFERROR(TIMEVALUE(LEFT('Spring 2025'!$H70,9)),"")</f>
        <v>0.3611111111111111</v>
      </c>
      <c r="J70" s="4">
        <f>IFERROR(TIMEVALUE(RIGHT('Spring 2025'!$H70,8)),"")</f>
        <v>0.4513888888888889</v>
      </c>
      <c r="K70" s="3" t="s">
        <v>10</v>
      </c>
      <c r="L70" s="3" t="s">
        <v>15</v>
      </c>
      <c r="M70" s="3" t="s">
        <v>208</v>
      </c>
      <c r="N70" s="5">
        <v>3</v>
      </c>
      <c r="O70" s="6">
        <f t="shared" si="30"/>
        <v>8</v>
      </c>
      <c r="P70" s="6">
        <f t="shared" si="31"/>
        <v>16</v>
      </c>
      <c r="Q70" s="6" t="str">
        <f t="shared" si="32"/>
        <v xml:space="preserve">SB.PHD </v>
      </c>
      <c r="R70" s="6" t="str" cm="1">
        <f t="array" ref="R70">_xlfn.IFS('Spring 2025'!$S70,'Spring 2025'!$S$1,'Spring 2025'!$T70,'Spring 2025'!$T$1,'Spring 2025'!$U70,'Spring 2025'!$U$1,'Spring 2025'!$V70,'Spring 2025'!$V$1,'Spring 2025'!$W70,'Spring 2025'!$W$1,'Spring 2025'!$X70,'Spring 2025'!$X$1,'Spring 2025'!$Y70,'Spring 2025'!$Y$1,'Spring 2025'!$Z70,'Spring 2025'!$Z$1,'Spring 2025'!$AA70,'Spring 2025'!$AA$1,'Spring 2025'!$AB70,'Spring 2025'!$AB$1,'Spring 2025'!$AC70,'Spring 2025'!$AC$1,'Spring 2025'!$AD70,'Spring 2025'!$AD$1)</f>
        <v>PHD</v>
      </c>
      <c r="S70" s="8" t="b">
        <f t="shared" si="33"/>
        <v>0</v>
      </c>
      <c r="T70" s="8" t="b">
        <f t="shared" si="34"/>
        <v>0</v>
      </c>
      <c r="U70" s="8" t="b">
        <f t="shared" si="35"/>
        <v>0</v>
      </c>
      <c r="V70" s="8" t="b">
        <f t="shared" si="36"/>
        <v>0</v>
      </c>
      <c r="W70" s="8" t="b">
        <f t="shared" si="37"/>
        <v>0</v>
      </c>
      <c r="X70" s="8" t="b">
        <f t="shared" si="38"/>
        <v>0</v>
      </c>
      <c r="Y70" s="8" t="b">
        <f t="shared" si="39"/>
        <v>0</v>
      </c>
      <c r="Z70" s="8" t="b">
        <f t="shared" si="40"/>
        <v>0</v>
      </c>
      <c r="AA70" s="8" t="b">
        <f t="shared" si="41"/>
        <v>1</v>
      </c>
      <c r="AB70" s="8" t="b">
        <f t="shared" si="42"/>
        <v>0</v>
      </c>
      <c r="AC70" s="8" t="b">
        <f t="shared" si="43"/>
        <v>0</v>
      </c>
      <c r="AD70" s="8" t="b">
        <f t="shared" si="44"/>
        <v>0</v>
      </c>
    </row>
    <row r="71" spans="1:30" ht="19.5" customHeight="1">
      <c r="A71" s="3" t="s">
        <v>36</v>
      </c>
      <c r="B71" s="3" t="s">
        <v>13</v>
      </c>
      <c r="C71" s="3" t="s">
        <v>34</v>
      </c>
      <c r="D71" s="3" t="str">
        <f>LEFT(Table2[[#This Row],[Section]],FIND(" - ",Table2[[#This Row],[Section]])-1)</f>
        <v>AEC 510-SB.PHD</v>
      </c>
      <c r="E71" s="3" t="str">
        <f>MID(Table2[[#This Row],[Section]],Table2[[#This Row],[Data 2]]+1,50)</f>
        <v xml:space="preserve"> PhD Workshop in Applied Economics</v>
      </c>
      <c r="F71" s="3" t="s">
        <v>37</v>
      </c>
      <c r="G71" s="3" t="s">
        <v>213</v>
      </c>
      <c r="H71" s="9" t="s">
        <v>222</v>
      </c>
      <c r="I71" s="4">
        <f>IFERROR(TIMEVALUE(LEFT('Spring 2025'!$H71,9)),"")</f>
        <v>0.40972222222222227</v>
      </c>
      <c r="J71" s="4">
        <f>IFERROR(TIMEVALUE(RIGHT('Spring 2025'!$H71,8)),"")</f>
        <v>0.5</v>
      </c>
      <c r="K71" s="3" t="s">
        <v>10</v>
      </c>
      <c r="L71" s="3" t="s">
        <v>15</v>
      </c>
      <c r="M71" s="3" t="s">
        <v>208</v>
      </c>
      <c r="N71" s="5">
        <v>3</v>
      </c>
      <c r="O71" s="6">
        <f t="shared" si="30"/>
        <v>8</v>
      </c>
      <c r="P71" s="6">
        <f t="shared" si="31"/>
        <v>16</v>
      </c>
      <c r="Q71" s="6" t="str">
        <f t="shared" si="32"/>
        <v xml:space="preserve">SB.PHD </v>
      </c>
      <c r="R71" s="6" t="str" cm="1">
        <f t="array" ref="R71">_xlfn.IFS('Spring 2025'!$S71,'Spring 2025'!$S$1,'Spring 2025'!$T71,'Spring 2025'!$T$1,'Spring 2025'!$U71,'Spring 2025'!$U$1,'Spring 2025'!$V71,'Spring 2025'!$V$1,'Spring 2025'!$W71,'Spring 2025'!$W$1,'Spring 2025'!$X71,'Spring 2025'!$X$1,'Spring 2025'!$Y71,'Spring 2025'!$Y$1,'Spring 2025'!$Z71,'Spring 2025'!$Z$1,'Spring 2025'!$AA71,'Spring 2025'!$AA$1,'Spring 2025'!$AB71,'Spring 2025'!$AB$1,'Spring 2025'!$AC71,'Spring 2025'!$AC$1,'Spring 2025'!$AD71,'Spring 2025'!$AD$1)</f>
        <v>PHD</v>
      </c>
      <c r="S71" s="6" t="b">
        <f t="shared" si="33"/>
        <v>0</v>
      </c>
      <c r="T71" s="6" t="b">
        <f t="shared" si="34"/>
        <v>0</v>
      </c>
      <c r="U71" s="6" t="b">
        <f t="shared" si="35"/>
        <v>0</v>
      </c>
      <c r="V71" s="6" t="b">
        <f t="shared" si="36"/>
        <v>0</v>
      </c>
      <c r="W71" s="6" t="b">
        <f t="shared" si="37"/>
        <v>0</v>
      </c>
      <c r="X71" s="6" t="b">
        <f t="shared" si="38"/>
        <v>0</v>
      </c>
      <c r="Y71" s="6" t="b">
        <f t="shared" si="39"/>
        <v>0</v>
      </c>
      <c r="Z71" s="6" t="b">
        <f t="shared" si="40"/>
        <v>0</v>
      </c>
      <c r="AA71" s="6" t="b">
        <f t="shared" si="41"/>
        <v>1</v>
      </c>
      <c r="AB71" s="6" t="b">
        <f t="shared" si="42"/>
        <v>0</v>
      </c>
      <c r="AC71" s="6" t="b">
        <f t="shared" si="43"/>
        <v>0</v>
      </c>
      <c r="AD71" s="6" t="b">
        <f t="shared" si="44"/>
        <v>0</v>
      </c>
    </row>
    <row r="72" spans="1:30" ht="19.5" customHeight="1">
      <c r="A72" s="3" t="s">
        <v>241</v>
      </c>
      <c r="B72" s="3" t="s">
        <v>13</v>
      </c>
      <c r="C72" s="3" t="s">
        <v>57</v>
      </c>
      <c r="D72" s="3" t="str">
        <f>LEFT(Table2[[#This Row],[Section]],FIND(" - ",Table2[[#This Row],[Section]])-1)</f>
        <v>CIS 401-SB.MBA1</v>
      </c>
      <c r="E72" s="3" t="str">
        <f>MID(Table2[[#This Row],[Section]],Table2[[#This Row],[Data 2]]+1,50)</f>
        <v xml:space="preserve"> Information Systems for Management</v>
      </c>
      <c r="F72" s="3" t="s">
        <v>58</v>
      </c>
      <c r="G72" s="3" t="s">
        <v>213</v>
      </c>
      <c r="H72" s="9" t="s">
        <v>217</v>
      </c>
      <c r="I72" s="4">
        <v>0.4375</v>
      </c>
      <c r="J72" s="4">
        <v>0.5</v>
      </c>
      <c r="K72" s="3" t="s">
        <v>10</v>
      </c>
      <c r="L72" s="3" t="s">
        <v>15</v>
      </c>
      <c r="M72" s="3" t="s">
        <v>207</v>
      </c>
      <c r="N72" s="5">
        <v>2.5</v>
      </c>
      <c r="O72" s="6">
        <f t="shared" si="30"/>
        <v>8</v>
      </c>
      <c r="P72" s="6">
        <f t="shared" si="31"/>
        <v>17</v>
      </c>
      <c r="Q72" s="6" t="str">
        <f t="shared" si="32"/>
        <v xml:space="preserve">SB.MBA1 </v>
      </c>
      <c r="R72" s="6" t="str" cm="1">
        <f t="array" ref="R72">_xlfn.IFS('Spring 2025'!$S72,'Spring 2025'!$S$1,'Spring 2025'!$T72,'Spring 2025'!$T$1,'Spring 2025'!$U72,'Spring 2025'!$U$1,'Spring 2025'!$V72,'Spring 2025'!$V$1,'Spring 2025'!$W72,'Spring 2025'!$W$1,'Spring 2025'!$X72,'Spring 2025'!$X$1,'Spring 2025'!$Y72,'Spring 2025'!$Y$1,'Spring 2025'!$Z72,'Spring 2025'!$Z$1,'Spring 2025'!$AA72,'Spring 2025'!$AA$1,'Spring 2025'!$AB72,'Spring 2025'!$AB$1,'Spring 2025'!$AC72,'Spring 2025'!$AC$1,'Spring 2025'!$AD72,'Spring 2025'!$AD$1)</f>
        <v>MBA</v>
      </c>
      <c r="S72" s="8" t="b">
        <f t="shared" si="33"/>
        <v>1</v>
      </c>
      <c r="T72" s="8" t="b">
        <f t="shared" si="34"/>
        <v>0</v>
      </c>
      <c r="U72" s="8" t="b">
        <f t="shared" si="35"/>
        <v>0</v>
      </c>
      <c r="V72" s="8" t="b">
        <f t="shared" si="36"/>
        <v>0</v>
      </c>
      <c r="W72" s="8" t="b">
        <f t="shared" si="37"/>
        <v>0</v>
      </c>
      <c r="X72" s="8" t="b">
        <f t="shared" si="38"/>
        <v>0</v>
      </c>
      <c r="Y72" s="8" t="b">
        <f t="shared" si="39"/>
        <v>0</v>
      </c>
      <c r="Z72" s="8" t="b">
        <f t="shared" si="40"/>
        <v>0</v>
      </c>
      <c r="AA72" s="8" t="b">
        <f t="shared" si="41"/>
        <v>0</v>
      </c>
      <c r="AB72" s="8" t="b">
        <f t="shared" si="42"/>
        <v>0</v>
      </c>
      <c r="AC72" s="8" t="b">
        <f t="shared" si="43"/>
        <v>0</v>
      </c>
      <c r="AD72" s="8" t="b">
        <f t="shared" si="44"/>
        <v>0</v>
      </c>
    </row>
    <row r="73" spans="1:30" ht="19.5" customHeight="1">
      <c r="A73" s="3" t="s">
        <v>241</v>
      </c>
      <c r="B73" s="3" t="s">
        <v>13</v>
      </c>
      <c r="C73" s="3" t="s">
        <v>59</v>
      </c>
      <c r="D73" s="3" t="str">
        <f>LEFT(Table2[[#This Row],[Section]],FIND(" - ",Table2[[#This Row],[Section]])-1)</f>
        <v>CIS 401-SB.MBA1.L</v>
      </c>
      <c r="E73" s="3" t="str">
        <f>MID(Table2[[#This Row],[Section]],Table2[[#This Row],[Data 2]]+1,50)</f>
        <v xml:space="preserve"> Info Systems for Management-Lab</v>
      </c>
      <c r="F73" s="3"/>
      <c r="G73" s="3" t="s">
        <v>219</v>
      </c>
      <c r="H73" s="3" t="s">
        <v>217</v>
      </c>
      <c r="I73" s="4">
        <v>0.4375</v>
      </c>
      <c r="J73" s="4">
        <v>0.5</v>
      </c>
      <c r="K73" s="3" t="s">
        <v>18</v>
      </c>
      <c r="L73" s="3" t="s">
        <v>15</v>
      </c>
      <c r="M73" s="3" t="s">
        <v>207</v>
      </c>
      <c r="N73" s="5">
        <v>0</v>
      </c>
      <c r="O73" s="6">
        <f t="shared" si="30"/>
        <v>8</v>
      </c>
      <c r="P73" s="6">
        <f t="shared" si="31"/>
        <v>19</v>
      </c>
      <c r="Q73" s="6" t="str">
        <f t="shared" si="32"/>
        <v xml:space="preserve">SB.MBA1.L </v>
      </c>
      <c r="R73" s="6" t="str" cm="1">
        <f t="array" ref="R73">_xlfn.IFS('Spring 2025'!$S73,'Spring 2025'!$S$1,'Spring 2025'!$T73,'Spring 2025'!$T$1,'Spring 2025'!$U73,'Spring 2025'!$U$1,'Spring 2025'!$V73,'Spring 2025'!$V$1,'Spring 2025'!$W73,'Spring 2025'!$W$1,'Spring 2025'!$X73,'Spring 2025'!$X$1,'Spring 2025'!$Y73,'Spring 2025'!$Y$1,'Spring 2025'!$Z73,'Spring 2025'!$Z$1,'Spring 2025'!$AA73,'Spring 2025'!$AA$1,'Spring 2025'!$AB73,'Spring 2025'!$AB$1,'Spring 2025'!$AC73,'Spring 2025'!$AC$1,'Spring 2025'!$AD73,'Spring 2025'!$AD$1)</f>
        <v>MBA</v>
      </c>
      <c r="S73" s="6" t="b">
        <f t="shared" si="33"/>
        <v>1</v>
      </c>
      <c r="T73" s="6" t="b">
        <f t="shared" si="34"/>
        <v>0</v>
      </c>
      <c r="U73" s="6" t="b">
        <f t="shared" si="35"/>
        <v>0</v>
      </c>
      <c r="V73" s="6" t="b">
        <f t="shared" si="36"/>
        <v>0</v>
      </c>
      <c r="W73" s="6" t="b">
        <f t="shared" si="37"/>
        <v>0</v>
      </c>
      <c r="X73" s="6" t="b">
        <f t="shared" si="38"/>
        <v>0</v>
      </c>
      <c r="Y73" s="6" t="b">
        <f t="shared" si="39"/>
        <v>0</v>
      </c>
      <c r="Z73" s="6" t="b">
        <f t="shared" si="40"/>
        <v>0</v>
      </c>
      <c r="AA73" s="6" t="b">
        <f t="shared" si="41"/>
        <v>0</v>
      </c>
      <c r="AB73" s="6" t="b">
        <f t="shared" si="42"/>
        <v>0</v>
      </c>
      <c r="AC73" s="6" t="b">
        <f t="shared" si="43"/>
        <v>0</v>
      </c>
      <c r="AD73" s="6" t="b">
        <f t="shared" si="44"/>
        <v>0</v>
      </c>
    </row>
    <row r="74" spans="1:30" ht="19.5" customHeight="1">
      <c r="A74" s="3" t="s">
        <v>241</v>
      </c>
      <c r="B74" s="3" t="s">
        <v>13</v>
      </c>
      <c r="C74" s="3" t="s">
        <v>60</v>
      </c>
      <c r="D74" s="3" t="str">
        <f>LEFT(Table2[[#This Row],[Section]],FIND(" - ",Table2[[#This Row],[Section]])-1)</f>
        <v>CIS 401-SB.MBA2</v>
      </c>
      <c r="E74" s="3" t="str">
        <f>MID(Table2[[#This Row],[Section]],Table2[[#This Row],[Data 2]]+1,50)</f>
        <v xml:space="preserve"> Information Systems for Management</v>
      </c>
      <c r="F74" s="3" t="s">
        <v>58</v>
      </c>
      <c r="G74" s="3" t="s">
        <v>213</v>
      </c>
      <c r="H74" s="9" t="s">
        <v>214</v>
      </c>
      <c r="I74" s="4">
        <v>0.56944444444444442</v>
      </c>
      <c r="J74" s="4">
        <v>0.63194444444444442</v>
      </c>
      <c r="K74" s="3" t="s">
        <v>10</v>
      </c>
      <c r="L74" s="3" t="s">
        <v>15</v>
      </c>
      <c r="M74" s="3" t="s">
        <v>207</v>
      </c>
      <c r="N74" s="5">
        <v>2.5</v>
      </c>
      <c r="O74" s="6">
        <f t="shared" si="30"/>
        <v>8</v>
      </c>
      <c r="P74" s="6">
        <f t="shared" si="31"/>
        <v>17</v>
      </c>
      <c r="Q74" s="6" t="str">
        <f t="shared" si="32"/>
        <v xml:space="preserve">SB.MBA2 </v>
      </c>
      <c r="R74" s="6" t="str" cm="1">
        <f t="array" ref="R74">_xlfn.IFS('Spring 2025'!$S74,'Spring 2025'!$S$1,'Spring 2025'!$T74,'Spring 2025'!$T$1,'Spring 2025'!$U74,'Spring 2025'!$U$1,'Spring 2025'!$V74,'Spring 2025'!$V$1,'Spring 2025'!$W74,'Spring 2025'!$W$1,'Spring 2025'!$X74,'Spring 2025'!$X$1,'Spring 2025'!$Y74,'Spring 2025'!$Y$1,'Spring 2025'!$Z74,'Spring 2025'!$Z$1,'Spring 2025'!$AA74,'Spring 2025'!$AA$1,'Spring 2025'!$AB74,'Spring 2025'!$AB$1,'Spring 2025'!$AC74,'Spring 2025'!$AC$1,'Spring 2025'!$AD74,'Spring 2025'!$AD$1)</f>
        <v>MBA</v>
      </c>
      <c r="S74" s="8" t="b">
        <f t="shared" si="33"/>
        <v>1</v>
      </c>
      <c r="T74" s="8" t="b">
        <f t="shared" si="34"/>
        <v>0</v>
      </c>
      <c r="U74" s="8" t="b">
        <f t="shared" si="35"/>
        <v>0</v>
      </c>
      <c r="V74" s="8" t="b">
        <f t="shared" si="36"/>
        <v>0</v>
      </c>
      <c r="W74" s="8" t="b">
        <f t="shared" si="37"/>
        <v>0</v>
      </c>
      <c r="X74" s="8" t="b">
        <f t="shared" si="38"/>
        <v>0</v>
      </c>
      <c r="Y74" s="8" t="b">
        <f t="shared" si="39"/>
        <v>0</v>
      </c>
      <c r="Z74" s="8" t="b">
        <f t="shared" si="40"/>
        <v>0</v>
      </c>
      <c r="AA74" s="8" t="b">
        <f t="shared" si="41"/>
        <v>0</v>
      </c>
      <c r="AB74" s="8" t="b">
        <f t="shared" si="42"/>
        <v>0</v>
      </c>
      <c r="AC74" s="8" t="b">
        <f t="shared" si="43"/>
        <v>0</v>
      </c>
      <c r="AD74" s="8" t="b">
        <f t="shared" si="44"/>
        <v>0</v>
      </c>
    </row>
    <row r="75" spans="1:30" ht="19.5" customHeight="1">
      <c r="A75" s="3" t="s">
        <v>241</v>
      </c>
      <c r="B75" s="3" t="s">
        <v>13</v>
      </c>
      <c r="C75" s="3" t="s">
        <v>61</v>
      </c>
      <c r="D75" s="3" t="str">
        <f>LEFT(Table2[[#This Row],[Section]],FIND(" - ",Table2[[#This Row],[Section]])-1)</f>
        <v>CIS 401-SB.MBA2.L</v>
      </c>
      <c r="E75" s="3" t="str">
        <f>MID(Table2[[#This Row],[Section]],Table2[[#This Row],[Data 2]]+1,50)</f>
        <v xml:space="preserve"> Info Systems for Management-Lab</v>
      </c>
      <c r="F75" s="3"/>
      <c r="G75" s="3" t="s">
        <v>219</v>
      </c>
      <c r="H75" s="3" t="s">
        <v>214</v>
      </c>
      <c r="I75" s="4">
        <v>0.56944444444444442</v>
      </c>
      <c r="J75" s="4">
        <v>0.63194444444444442</v>
      </c>
      <c r="K75" s="3" t="s">
        <v>18</v>
      </c>
      <c r="L75" s="3" t="s">
        <v>15</v>
      </c>
      <c r="M75" s="3" t="s">
        <v>207</v>
      </c>
      <c r="N75" s="5">
        <v>0</v>
      </c>
      <c r="O75" s="6">
        <f t="shared" si="30"/>
        <v>8</v>
      </c>
      <c r="P75" s="6">
        <f t="shared" si="31"/>
        <v>19</v>
      </c>
      <c r="Q75" s="6" t="str">
        <f t="shared" si="32"/>
        <v xml:space="preserve">SB.MBA2.L </v>
      </c>
      <c r="R75" s="6" t="str" cm="1">
        <f t="array" ref="R75">_xlfn.IFS('Spring 2025'!$S75,'Spring 2025'!$S$1,'Spring 2025'!$T75,'Spring 2025'!$T$1,'Spring 2025'!$U75,'Spring 2025'!$U$1,'Spring 2025'!$V75,'Spring 2025'!$V$1,'Spring 2025'!$W75,'Spring 2025'!$W$1,'Spring 2025'!$X75,'Spring 2025'!$X$1,'Spring 2025'!$Y75,'Spring 2025'!$Y$1,'Spring 2025'!$Z75,'Spring 2025'!$Z$1,'Spring 2025'!$AA75,'Spring 2025'!$AA$1,'Spring 2025'!$AB75,'Spring 2025'!$AB$1,'Spring 2025'!$AC75,'Spring 2025'!$AC$1,'Spring 2025'!$AD75,'Spring 2025'!$AD$1)</f>
        <v>MBA</v>
      </c>
      <c r="S75" s="6" t="b">
        <f t="shared" si="33"/>
        <v>1</v>
      </c>
      <c r="T75" s="6" t="b">
        <f t="shared" si="34"/>
        <v>0</v>
      </c>
      <c r="U75" s="6" t="b">
        <f t="shared" si="35"/>
        <v>0</v>
      </c>
      <c r="V75" s="6" t="b">
        <f t="shared" si="36"/>
        <v>0</v>
      </c>
      <c r="W75" s="6" t="b">
        <f t="shared" si="37"/>
        <v>0</v>
      </c>
      <c r="X75" s="6" t="b">
        <f t="shared" si="38"/>
        <v>0</v>
      </c>
      <c r="Y75" s="6" t="b">
        <f t="shared" si="39"/>
        <v>0</v>
      </c>
      <c r="Z75" s="6" t="b">
        <f t="shared" si="40"/>
        <v>0</v>
      </c>
      <c r="AA75" s="6" t="b">
        <f t="shared" si="41"/>
        <v>0</v>
      </c>
      <c r="AB75" s="6" t="b">
        <f t="shared" si="42"/>
        <v>0</v>
      </c>
      <c r="AC75" s="6" t="b">
        <f t="shared" si="43"/>
        <v>0</v>
      </c>
      <c r="AD75" s="6" t="b">
        <f t="shared" si="44"/>
        <v>0</v>
      </c>
    </row>
    <row r="76" spans="1:30" ht="19.5" customHeight="1">
      <c r="A76" s="3" t="s">
        <v>241</v>
      </c>
      <c r="B76" s="3" t="s">
        <v>13</v>
      </c>
      <c r="C76" s="3" t="s">
        <v>64</v>
      </c>
      <c r="D76" s="3" t="str">
        <f>LEFT(Table2[[#This Row],[Section]],FIND(" - ",Table2[[#This Row],[Section]])-1)</f>
        <v>CIS 431-SB.ELCT1</v>
      </c>
      <c r="E76" s="3" t="str">
        <f>MID(Table2[[#This Row],[Section]],Table2[[#This Row],[Data 2]]+1,50)</f>
        <v xml:space="preserve"> Big Data</v>
      </c>
      <c r="F76" s="3" t="s">
        <v>63</v>
      </c>
      <c r="G76" s="3" t="s">
        <v>216</v>
      </c>
      <c r="H76" s="3" t="s">
        <v>214</v>
      </c>
      <c r="I76" s="4">
        <f>IFERROR(TIMEVALUE(LEFT('Spring 2025'!$H76,9)),"")</f>
        <v>0.4375</v>
      </c>
      <c r="J76" s="4">
        <f>IFERROR(TIMEVALUE(RIGHT('Spring 2025'!$H76,8)),"")</f>
        <v>0.5</v>
      </c>
      <c r="K76" s="3" t="s">
        <v>10</v>
      </c>
      <c r="L76" s="3" t="s">
        <v>15</v>
      </c>
      <c r="M76" s="3" t="s">
        <v>207</v>
      </c>
      <c r="N76" s="5">
        <v>2.5</v>
      </c>
      <c r="O76" s="6">
        <f t="shared" si="30"/>
        <v>8</v>
      </c>
      <c r="P76" s="6">
        <f t="shared" si="31"/>
        <v>18</v>
      </c>
      <c r="Q76" s="6" t="str">
        <f t="shared" si="32"/>
        <v xml:space="preserve">SB.ELCT1 </v>
      </c>
      <c r="R76" s="6" t="str" cm="1">
        <f t="array" ref="R76">_xlfn.IFS('Spring 2025'!$S76,'Spring 2025'!$S$1,'Spring 2025'!$T76,'Spring 2025'!$T$1,'Spring 2025'!$U76,'Spring 2025'!$U$1,'Spring 2025'!$V76,'Spring 2025'!$V$1,'Spring 2025'!$W76,'Spring 2025'!$W$1,'Spring 2025'!$X76,'Spring 2025'!$X$1,'Spring 2025'!$Y76,'Spring 2025'!$Y$1,'Spring 2025'!$Z76,'Spring 2025'!$Z$1,'Spring 2025'!$AA76,'Spring 2025'!$AA$1,'Spring 2025'!$AB76,'Spring 2025'!$AB$1,'Spring 2025'!$AC76,'Spring 2025'!$AC$1,'Spring 2025'!$AD76,'Spring 2025'!$AD$1)</f>
        <v>Elective</v>
      </c>
      <c r="S76" s="8" t="b">
        <f t="shared" si="33"/>
        <v>0</v>
      </c>
      <c r="T76" s="8" t="b">
        <f t="shared" si="34"/>
        <v>0</v>
      </c>
      <c r="U76" s="8" t="b">
        <f t="shared" si="35"/>
        <v>0</v>
      </c>
      <c r="V76" s="8" t="b">
        <f t="shared" si="36"/>
        <v>0</v>
      </c>
      <c r="W76" s="8" t="b">
        <f t="shared" si="37"/>
        <v>0</v>
      </c>
      <c r="X76" s="8" t="b">
        <f t="shared" si="38"/>
        <v>0</v>
      </c>
      <c r="Y76" s="8" t="b">
        <f t="shared" si="39"/>
        <v>0</v>
      </c>
      <c r="Z76" s="8" t="b">
        <f t="shared" si="40"/>
        <v>0</v>
      </c>
      <c r="AA76" s="8" t="b">
        <f t="shared" si="41"/>
        <v>0</v>
      </c>
      <c r="AB76" s="8" t="b">
        <f t="shared" si="42"/>
        <v>1</v>
      </c>
      <c r="AC76" s="8" t="b">
        <f t="shared" si="43"/>
        <v>0</v>
      </c>
      <c r="AD76" s="8" t="b">
        <f t="shared" si="44"/>
        <v>0</v>
      </c>
    </row>
    <row r="77" spans="1:30" ht="19.5" customHeight="1">
      <c r="A77" s="3" t="s">
        <v>241</v>
      </c>
      <c r="B77" s="3" t="s">
        <v>13</v>
      </c>
      <c r="C77" s="3" t="s">
        <v>65</v>
      </c>
      <c r="D77" s="3" t="str">
        <f>LEFT(Table2[[#This Row],[Section]],FIND(" - ",Table2[[#This Row],[Section]])-1)</f>
        <v>CIS 431-SB.ELCT2</v>
      </c>
      <c r="E77" s="3" t="str">
        <f>MID(Table2[[#This Row],[Section]],Table2[[#This Row],[Data 2]]+1,50)</f>
        <v xml:space="preserve"> Big Data</v>
      </c>
      <c r="F77" s="3" t="s">
        <v>63</v>
      </c>
      <c r="G77" s="3" t="s">
        <v>216</v>
      </c>
      <c r="H77" s="3" t="s">
        <v>217</v>
      </c>
      <c r="I77" s="4">
        <f>IFERROR(TIMEVALUE(LEFT('Spring 2025'!$H77,9)),"")</f>
        <v>0.56944444444444442</v>
      </c>
      <c r="J77" s="4">
        <f>IFERROR(TIMEVALUE(RIGHT('Spring 2025'!$H77,8)),"")</f>
        <v>0.63194444444444442</v>
      </c>
      <c r="K77" s="3" t="s">
        <v>10</v>
      </c>
      <c r="L77" s="3" t="s">
        <v>15</v>
      </c>
      <c r="M77" s="3" t="s">
        <v>207</v>
      </c>
      <c r="N77" s="5">
        <v>2.5</v>
      </c>
      <c r="O77" s="6">
        <f t="shared" si="30"/>
        <v>8</v>
      </c>
      <c r="P77" s="6">
        <f t="shared" si="31"/>
        <v>18</v>
      </c>
      <c r="Q77" s="6" t="str">
        <f t="shared" si="32"/>
        <v xml:space="preserve">SB.ELCT2 </v>
      </c>
      <c r="R77" s="6" t="str" cm="1">
        <f t="array" ref="R77">_xlfn.IFS('Spring 2025'!$S77,'Spring 2025'!$S$1,'Spring 2025'!$T77,'Spring 2025'!$T$1,'Spring 2025'!$U77,'Spring 2025'!$U$1,'Spring 2025'!$V77,'Spring 2025'!$V$1,'Spring 2025'!$W77,'Spring 2025'!$W$1,'Spring 2025'!$X77,'Spring 2025'!$X$1,'Spring 2025'!$Y77,'Spring 2025'!$Y$1,'Spring 2025'!$Z77,'Spring 2025'!$Z$1,'Spring 2025'!$AA77,'Spring 2025'!$AA$1,'Spring 2025'!$AB77,'Spring 2025'!$AB$1,'Spring 2025'!$AC77,'Spring 2025'!$AC$1,'Spring 2025'!$AD77,'Spring 2025'!$AD$1)</f>
        <v>Elective</v>
      </c>
      <c r="S77" s="6" t="b">
        <f t="shared" si="33"/>
        <v>0</v>
      </c>
      <c r="T77" s="6" t="b">
        <f t="shared" si="34"/>
        <v>0</v>
      </c>
      <c r="U77" s="6" t="b">
        <f t="shared" si="35"/>
        <v>0</v>
      </c>
      <c r="V77" s="6" t="b">
        <f t="shared" si="36"/>
        <v>0</v>
      </c>
      <c r="W77" s="6" t="b">
        <f t="shared" si="37"/>
        <v>0</v>
      </c>
      <c r="X77" s="6" t="b">
        <f t="shared" si="38"/>
        <v>0</v>
      </c>
      <c r="Y77" s="6" t="b">
        <f t="shared" si="39"/>
        <v>0</v>
      </c>
      <c r="Z77" s="6" t="b">
        <f t="shared" si="40"/>
        <v>0</v>
      </c>
      <c r="AA77" s="6" t="b">
        <f t="shared" si="41"/>
        <v>0</v>
      </c>
      <c r="AB77" s="6" t="b">
        <f t="shared" si="42"/>
        <v>1</v>
      </c>
      <c r="AC77" s="6" t="b">
        <f t="shared" si="43"/>
        <v>0</v>
      </c>
      <c r="AD77" s="6" t="b">
        <f t="shared" si="44"/>
        <v>0</v>
      </c>
    </row>
    <row r="78" spans="1:30" ht="19.5" customHeight="1">
      <c r="A78" s="3" t="s">
        <v>241</v>
      </c>
      <c r="B78" s="3" t="s">
        <v>13</v>
      </c>
      <c r="C78" s="3" t="s">
        <v>70</v>
      </c>
      <c r="D78" s="3" t="str">
        <f>LEFT(Table2[[#This Row],[Section]],FIND(" - ",Table2[[#This Row],[Section]])-1)</f>
        <v>CIS 433-SB.AIB</v>
      </c>
      <c r="E78" s="3" t="str">
        <f>MID(Table2[[#This Row],[Section]],Table2[[#This Row],[Data 2]]+1,50)</f>
        <v xml:space="preserve"> AI &amp; Deep Learning</v>
      </c>
      <c r="F78" s="3" t="s">
        <v>71</v>
      </c>
      <c r="G78" s="3" t="s">
        <v>213</v>
      </c>
      <c r="H78" s="9" t="s">
        <v>214</v>
      </c>
      <c r="I78" s="4">
        <f>IFERROR(TIMEVALUE(LEFT('Spring 2025'!$H78,9)),"")</f>
        <v>0.4375</v>
      </c>
      <c r="J78" s="4">
        <f>IFERROR(TIMEVALUE(RIGHT('Spring 2025'!$H78,8)),"")</f>
        <v>0.5</v>
      </c>
      <c r="K78" s="3" t="s">
        <v>10</v>
      </c>
      <c r="L78" s="3" t="s">
        <v>15</v>
      </c>
      <c r="M78" s="3" t="s">
        <v>207</v>
      </c>
      <c r="N78" s="5">
        <v>2.5</v>
      </c>
      <c r="O78" s="6">
        <f t="shared" si="30"/>
        <v>8</v>
      </c>
      <c r="P78" s="6">
        <f t="shared" si="31"/>
        <v>16</v>
      </c>
      <c r="Q78" s="6" t="str">
        <f t="shared" si="32"/>
        <v xml:space="preserve">SB.AIB </v>
      </c>
      <c r="R78" s="6" t="str" cm="1">
        <f t="array" ref="R78">_xlfn.IFS('Spring 2025'!$S78,'Spring 2025'!$S$1,'Spring 2025'!$T78,'Spring 2025'!$T$1,'Spring 2025'!$U78,'Spring 2025'!$U$1,'Spring 2025'!$V78,'Spring 2025'!$V$1,'Spring 2025'!$W78,'Spring 2025'!$W$1,'Spring 2025'!$X78,'Spring 2025'!$X$1,'Spring 2025'!$Y78,'Spring 2025'!$Y$1,'Spring 2025'!$Z78,'Spring 2025'!$Z$1,'Spring 2025'!$AA78,'Spring 2025'!$AA$1,'Spring 2025'!$AB78,'Spring 2025'!$AB$1,'Spring 2025'!$AC78,'Spring 2025'!$AC$1,'Spring 2025'!$AD78,'Spring 2025'!$AD$1)</f>
        <v>AIB</v>
      </c>
      <c r="S78" s="8" t="b">
        <f t="shared" si="33"/>
        <v>0</v>
      </c>
      <c r="T78" s="8" t="b">
        <f t="shared" si="34"/>
        <v>0</v>
      </c>
      <c r="U78" s="8" t="b">
        <f t="shared" si="35"/>
        <v>0</v>
      </c>
      <c r="V78" s="8" t="b">
        <f t="shared" si="36"/>
        <v>0</v>
      </c>
      <c r="W78" s="8" t="b">
        <f t="shared" si="37"/>
        <v>0</v>
      </c>
      <c r="X78" s="8" t="b">
        <f t="shared" si="38"/>
        <v>1</v>
      </c>
      <c r="Y78" s="8" t="b">
        <f t="shared" si="39"/>
        <v>0</v>
      </c>
      <c r="Z78" s="8" t="b">
        <f t="shared" si="40"/>
        <v>0</v>
      </c>
      <c r="AA78" s="8" t="b">
        <f t="shared" si="41"/>
        <v>0</v>
      </c>
      <c r="AB78" s="8" t="b">
        <f t="shared" si="42"/>
        <v>0</v>
      </c>
      <c r="AC78" s="8" t="b">
        <f t="shared" si="43"/>
        <v>0</v>
      </c>
      <c r="AD78" s="8" t="b">
        <f t="shared" si="44"/>
        <v>0</v>
      </c>
    </row>
    <row r="79" spans="1:30" ht="19.5" customHeight="1">
      <c r="A79" s="3" t="s">
        <v>241</v>
      </c>
      <c r="B79" s="3" t="s">
        <v>13</v>
      </c>
      <c r="C79" s="3" t="s">
        <v>72</v>
      </c>
      <c r="D79" s="3" t="str">
        <f>LEFT(Table2[[#This Row],[Section]],FIND(" - ",Table2[[#This Row],[Section]])-1)</f>
        <v>CIS 434-SB.AN1</v>
      </c>
      <c r="E79" s="3" t="str">
        <f>MID(Table2[[#This Row],[Section]],Table2[[#This Row],[Data 2]]+1,50)</f>
        <v xml:space="preserve"> Social Media and Text Analytics</v>
      </c>
      <c r="F79" s="3" t="s">
        <v>309</v>
      </c>
      <c r="G79" s="3" t="s">
        <v>216</v>
      </c>
      <c r="H79" s="3" t="s">
        <v>214</v>
      </c>
      <c r="I79" s="4">
        <f>IFERROR(TIMEVALUE(LEFT('Spring 2025'!$H79,9)),"")</f>
        <v>0.4375</v>
      </c>
      <c r="J79" s="4">
        <f>IFERROR(TIMEVALUE(RIGHT('Spring 2025'!$H79,8)),"")</f>
        <v>0.5</v>
      </c>
      <c r="K79" s="3" t="s">
        <v>10</v>
      </c>
      <c r="L79" s="3" t="s">
        <v>15</v>
      </c>
      <c r="M79" s="3" t="s">
        <v>207</v>
      </c>
      <c r="N79" s="5">
        <v>2.5</v>
      </c>
      <c r="O79" s="6">
        <f t="shared" si="30"/>
        <v>8</v>
      </c>
      <c r="P79" s="6">
        <f t="shared" si="31"/>
        <v>16</v>
      </c>
      <c r="Q79" s="6" t="str">
        <f t="shared" si="32"/>
        <v xml:space="preserve">SB.AN1 </v>
      </c>
      <c r="R79" s="6" t="str" cm="1">
        <f t="array" ref="R79">_xlfn.IFS('Spring 2025'!$S79,'Spring 2025'!$S$1,'Spring 2025'!$T79,'Spring 2025'!$T$1,'Spring 2025'!$U79,'Spring 2025'!$U$1,'Spring 2025'!$V79,'Spring 2025'!$V$1,'Spring 2025'!$W79,'Spring 2025'!$W$1,'Spring 2025'!$X79,'Spring 2025'!$X$1,'Spring 2025'!$Y79,'Spring 2025'!$Y$1,'Spring 2025'!$Z79,'Spring 2025'!$Z$1,'Spring 2025'!$AA79,'Spring 2025'!$AA$1,'Spring 2025'!$AB79,'Spring 2025'!$AB$1,'Spring 2025'!$AC79,'Spring 2025'!$AC$1,'Spring 2025'!$AD79,'Spring 2025'!$AD$1)</f>
        <v>MSBA</v>
      </c>
      <c r="S79" s="6" t="b">
        <f t="shared" si="33"/>
        <v>0</v>
      </c>
      <c r="T79" s="6" t="b">
        <f t="shared" si="34"/>
        <v>0</v>
      </c>
      <c r="U79" s="6" t="b">
        <f t="shared" si="35"/>
        <v>0</v>
      </c>
      <c r="V79" s="6" t="b">
        <f t="shared" si="36"/>
        <v>1</v>
      </c>
      <c r="W79" s="6" t="b">
        <f t="shared" si="37"/>
        <v>0</v>
      </c>
      <c r="X79" s="6" t="b">
        <f t="shared" si="38"/>
        <v>0</v>
      </c>
      <c r="Y79" s="6" t="b">
        <f t="shared" si="39"/>
        <v>0</v>
      </c>
      <c r="Z79" s="6" t="b">
        <f t="shared" si="40"/>
        <v>0</v>
      </c>
      <c r="AA79" s="6" t="b">
        <f t="shared" si="41"/>
        <v>0</v>
      </c>
      <c r="AB79" s="6" t="b">
        <f t="shared" si="42"/>
        <v>0</v>
      </c>
      <c r="AC79" s="6" t="b">
        <f t="shared" si="43"/>
        <v>0</v>
      </c>
      <c r="AD79" s="6" t="b">
        <f t="shared" si="44"/>
        <v>0</v>
      </c>
    </row>
    <row r="80" spans="1:30" ht="19.5" customHeight="1">
      <c r="A80" s="3" t="s">
        <v>241</v>
      </c>
      <c r="B80" s="3" t="s">
        <v>13</v>
      </c>
      <c r="C80" s="3" t="s">
        <v>73</v>
      </c>
      <c r="D80" s="3" t="str">
        <f>LEFT(Table2[[#This Row],[Section]],FIND(" - ",Table2[[#This Row],[Section]])-1)</f>
        <v>CIS 434-SB.AN3</v>
      </c>
      <c r="E80" s="3" t="str">
        <f>MID(Table2[[#This Row],[Section]],Table2[[#This Row],[Data 2]]+1,50)</f>
        <v xml:space="preserve"> Social Media and Text Analytics</v>
      </c>
      <c r="F80" s="3" t="s">
        <v>309</v>
      </c>
      <c r="G80" s="3" t="s">
        <v>213</v>
      </c>
      <c r="H80" s="9" t="s">
        <v>217</v>
      </c>
      <c r="I80" s="4">
        <f>IFERROR(TIMEVALUE(LEFT('Spring 2025'!$H80,9)),"")</f>
        <v>0.56944444444444442</v>
      </c>
      <c r="J80" s="4">
        <f>IFERROR(TIMEVALUE(RIGHT('Spring 2025'!$H80,8)),"")</f>
        <v>0.63194444444444442</v>
      </c>
      <c r="K80" s="3" t="s">
        <v>10</v>
      </c>
      <c r="L80" s="3" t="s">
        <v>15</v>
      </c>
      <c r="M80" s="3" t="s">
        <v>207</v>
      </c>
      <c r="N80" s="5">
        <v>2.5</v>
      </c>
      <c r="O80" s="6">
        <f t="shared" si="30"/>
        <v>8</v>
      </c>
      <c r="P80" s="6">
        <f t="shared" si="31"/>
        <v>16</v>
      </c>
      <c r="Q80" s="6" t="str">
        <f t="shared" si="32"/>
        <v xml:space="preserve">SB.AN3 </v>
      </c>
      <c r="R80" s="6" t="str" cm="1">
        <f t="array" ref="R80">_xlfn.IFS('Spring 2025'!$S80,'Spring 2025'!$S$1,'Spring 2025'!$T80,'Spring 2025'!$T$1,'Spring 2025'!$U80,'Spring 2025'!$U$1,'Spring 2025'!$V80,'Spring 2025'!$V$1,'Spring 2025'!$W80,'Spring 2025'!$W$1,'Spring 2025'!$X80,'Spring 2025'!$X$1,'Spring 2025'!$Y80,'Spring 2025'!$Y$1,'Spring 2025'!$Z80,'Spring 2025'!$Z$1,'Spring 2025'!$AA80,'Spring 2025'!$AA$1,'Spring 2025'!$AB80,'Spring 2025'!$AB$1,'Spring 2025'!$AC80,'Spring 2025'!$AC$1,'Spring 2025'!$AD80,'Spring 2025'!$AD$1)</f>
        <v>BA/MA/AIB</v>
      </c>
      <c r="S80" s="8" t="b">
        <f t="shared" si="33"/>
        <v>0</v>
      </c>
      <c r="T80" s="8" t="b">
        <f t="shared" si="34"/>
        <v>0</v>
      </c>
      <c r="U80" s="8" t="b">
        <f t="shared" si="35"/>
        <v>0</v>
      </c>
      <c r="V80" s="8" t="b">
        <f t="shared" si="36"/>
        <v>0</v>
      </c>
      <c r="W80" s="8" t="b">
        <f t="shared" si="37"/>
        <v>0</v>
      </c>
      <c r="X80" s="8" t="b">
        <f t="shared" si="38"/>
        <v>0</v>
      </c>
      <c r="Y80" s="8" t="b">
        <f t="shared" si="39"/>
        <v>1</v>
      </c>
      <c r="Z80" s="8" t="b">
        <f t="shared" si="40"/>
        <v>0</v>
      </c>
      <c r="AA80" s="8" t="b">
        <f t="shared" si="41"/>
        <v>0</v>
      </c>
      <c r="AB80" s="8" t="b">
        <f t="shared" si="42"/>
        <v>0</v>
      </c>
      <c r="AC80" s="8" t="b">
        <f t="shared" si="43"/>
        <v>0</v>
      </c>
      <c r="AD80" s="8" t="b">
        <f t="shared" si="44"/>
        <v>0</v>
      </c>
    </row>
    <row r="81" spans="1:30" ht="19.5" customHeight="1">
      <c r="A81" s="3" t="s">
        <v>92</v>
      </c>
      <c r="B81" s="3" t="s">
        <v>13</v>
      </c>
      <c r="C81" s="3" t="s">
        <v>90</v>
      </c>
      <c r="D81" s="3" t="str">
        <f>LEFT(Table2[[#This Row],[Section]],FIND(" - ",Table2[[#This Row],[Section]])-1)</f>
        <v>ENT 444-SB.ELCT.HYB</v>
      </c>
      <c r="E81" s="3" t="str">
        <f>MID(Table2[[#This Row],[Section]],Table2[[#This Row],[Data 2]]+1,50)</f>
        <v xml:space="preserve"> Entrepreneurial Finance</v>
      </c>
      <c r="F81" s="3" t="s">
        <v>209</v>
      </c>
      <c r="G81" s="3" t="s">
        <v>211</v>
      </c>
      <c r="H81" s="3" t="s">
        <v>212</v>
      </c>
      <c r="I81" s="4">
        <f>IFERROR(TIMEVALUE(LEFT('Spring 2025'!$H81,9)),"")</f>
        <v>0.73611111111111116</v>
      </c>
      <c r="J81" s="4">
        <f>IFERROR(TIMEVALUE(RIGHT('Spring 2025'!$H81,8)),"")</f>
        <v>0.875</v>
      </c>
      <c r="K81" s="3" t="s">
        <v>10</v>
      </c>
      <c r="L81" s="3" t="s">
        <v>237</v>
      </c>
      <c r="M81" s="3" t="s">
        <v>207</v>
      </c>
      <c r="N81" s="5">
        <v>2.5</v>
      </c>
      <c r="O81" s="6">
        <f t="shared" si="30"/>
        <v>8</v>
      </c>
      <c r="P81" s="6">
        <f t="shared" si="31"/>
        <v>21</v>
      </c>
      <c r="Q81" s="6" t="str">
        <f t="shared" si="32"/>
        <v xml:space="preserve">SB.ELCT.HYB </v>
      </c>
      <c r="R81" s="6" t="str" cm="1">
        <f t="array" ref="R81">_xlfn.IFS('Spring 2025'!$S81,'Spring 2025'!$S$1,'Spring 2025'!$T81,'Spring 2025'!$T$1,'Spring 2025'!$U81,'Spring 2025'!$U$1,'Spring 2025'!$V81,'Spring 2025'!$V$1,'Spring 2025'!$W81,'Spring 2025'!$W$1,'Spring 2025'!$X81,'Spring 2025'!$X$1,'Spring 2025'!$Y81,'Spring 2025'!$Y$1,'Spring 2025'!$Z81,'Spring 2025'!$Z$1,'Spring 2025'!$AA81,'Spring 2025'!$AA$1,'Spring 2025'!$AB81,'Spring 2025'!$AB$1,'Spring 2025'!$AC81,'Spring 2025'!$AC$1,'Spring 2025'!$AD81,'Spring 2025'!$AD$1)</f>
        <v>Elective</v>
      </c>
      <c r="S81" s="6" t="b">
        <f t="shared" si="33"/>
        <v>0</v>
      </c>
      <c r="T81" s="6" t="b">
        <f t="shared" si="34"/>
        <v>0</v>
      </c>
      <c r="U81" s="6" t="b">
        <f t="shared" si="35"/>
        <v>0</v>
      </c>
      <c r="V81" s="6" t="b">
        <f t="shared" si="36"/>
        <v>0</v>
      </c>
      <c r="W81" s="6" t="b">
        <f t="shared" si="37"/>
        <v>0</v>
      </c>
      <c r="X81" s="6" t="b">
        <f t="shared" si="38"/>
        <v>0</v>
      </c>
      <c r="Y81" s="6" t="b">
        <f t="shared" si="39"/>
        <v>0</v>
      </c>
      <c r="Z81" s="6" t="b">
        <f t="shared" si="40"/>
        <v>0</v>
      </c>
      <c r="AA81" s="6" t="b">
        <f t="shared" si="41"/>
        <v>0</v>
      </c>
      <c r="AB81" s="6" t="b">
        <f t="shared" si="42"/>
        <v>1</v>
      </c>
      <c r="AC81" s="6" t="b">
        <f t="shared" si="43"/>
        <v>0</v>
      </c>
      <c r="AD81" s="6" t="b">
        <f t="shared" si="44"/>
        <v>0</v>
      </c>
    </row>
    <row r="82" spans="1:30" ht="19.5" customHeight="1">
      <c r="A82" s="3" t="s">
        <v>100</v>
      </c>
      <c r="B82" s="3" t="s">
        <v>13</v>
      </c>
      <c r="C82" s="3" t="s">
        <v>99</v>
      </c>
      <c r="D82" s="3" t="str">
        <f>LEFT(Table2[[#This Row],[Section]],FIND(" - ",Table2[[#This Row],[Section]])-1)</f>
        <v>FIN 402-SB.MBA.HYFX</v>
      </c>
      <c r="E82" s="3" t="str">
        <f>MID(Table2[[#This Row],[Section]],Table2[[#This Row],[Data 2]]+1,50)</f>
        <v xml:space="preserve"> Capital Budgeting &amp; Corporate Objectives</v>
      </c>
      <c r="F82" s="3" t="s">
        <v>35</v>
      </c>
      <c r="G82" s="3" t="s">
        <v>211</v>
      </c>
      <c r="H82" s="3" t="s">
        <v>212</v>
      </c>
      <c r="I82" s="4">
        <f>IFERROR(TIMEVALUE(LEFT('Spring 2025'!$H82,9)),"")</f>
        <v>0.73611111111111116</v>
      </c>
      <c r="J82" s="4">
        <f>IFERROR(TIMEVALUE(RIGHT('Spring 2025'!$H82,8)),"")</f>
        <v>0.875</v>
      </c>
      <c r="K82" s="3" t="s">
        <v>10</v>
      </c>
      <c r="L82" s="3" t="s">
        <v>237</v>
      </c>
      <c r="M82" s="3" t="s">
        <v>207</v>
      </c>
      <c r="N82" s="5">
        <v>2.5</v>
      </c>
      <c r="O82" s="6">
        <f t="shared" si="30"/>
        <v>8</v>
      </c>
      <c r="P82" s="6">
        <f t="shared" si="31"/>
        <v>21</v>
      </c>
      <c r="Q82" s="6" t="str">
        <f t="shared" si="32"/>
        <v xml:space="preserve">SB.MBA.HYFX </v>
      </c>
      <c r="R82" s="6" t="str" cm="1">
        <f t="array" ref="R82">_xlfn.IFS('Spring 2025'!$S82,'Spring 2025'!$S$1,'Spring 2025'!$T82,'Spring 2025'!$T$1,'Spring 2025'!$U82,'Spring 2025'!$U$1,'Spring 2025'!$V82,'Spring 2025'!$V$1,'Spring 2025'!$W82,'Spring 2025'!$W$1,'Spring 2025'!$X82,'Spring 2025'!$X$1,'Spring 2025'!$Y82,'Spring 2025'!$Y$1,'Spring 2025'!$Z82,'Spring 2025'!$Z$1,'Spring 2025'!$AA82,'Spring 2025'!$AA$1,'Spring 2025'!$AB82,'Spring 2025'!$AB$1,'Spring 2025'!$AC82,'Spring 2025'!$AC$1,'Spring 2025'!$AD82,'Spring 2025'!$AD$1)</f>
        <v>MBA</v>
      </c>
      <c r="S82" s="8" t="b">
        <f t="shared" si="33"/>
        <v>1</v>
      </c>
      <c r="T82" s="8" t="b">
        <f t="shared" si="34"/>
        <v>0</v>
      </c>
      <c r="U82" s="8" t="b">
        <f t="shared" si="35"/>
        <v>0</v>
      </c>
      <c r="V82" s="8" t="b">
        <f t="shared" si="36"/>
        <v>0</v>
      </c>
      <c r="W82" s="8" t="b">
        <f t="shared" si="37"/>
        <v>0</v>
      </c>
      <c r="X82" s="8" t="b">
        <f t="shared" si="38"/>
        <v>0</v>
      </c>
      <c r="Y82" s="8" t="b">
        <f t="shared" si="39"/>
        <v>0</v>
      </c>
      <c r="Z82" s="8" t="b">
        <f t="shared" si="40"/>
        <v>0</v>
      </c>
      <c r="AA82" s="8" t="b">
        <f t="shared" si="41"/>
        <v>0</v>
      </c>
      <c r="AB82" s="8" t="b">
        <f t="shared" si="42"/>
        <v>0</v>
      </c>
      <c r="AC82" s="8" t="b">
        <f t="shared" si="43"/>
        <v>0</v>
      </c>
      <c r="AD82" s="8" t="b">
        <f t="shared" si="44"/>
        <v>0</v>
      </c>
    </row>
    <row r="83" spans="1:30" ht="19.5" customHeight="1">
      <c r="A83" s="3" t="s">
        <v>100</v>
      </c>
      <c r="B83" s="3" t="s">
        <v>13</v>
      </c>
      <c r="C83" s="3" t="s">
        <v>101</v>
      </c>
      <c r="D83" s="3" t="str">
        <f>LEFT(Table2[[#This Row],[Section]],FIND(" - ",Table2[[#This Row],[Section]])-1)</f>
        <v>FIN 413-SB.ELCT</v>
      </c>
      <c r="E83" s="3" t="str">
        <f>MID(Table2[[#This Row],[Section]],Table2[[#This Row],[Data 2]]+1,50)</f>
        <v xml:space="preserve"> Corporate Finance</v>
      </c>
      <c r="F83" s="3" t="s">
        <v>35</v>
      </c>
      <c r="G83" s="3" t="s">
        <v>215</v>
      </c>
      <c r="H83" s="9" t="s">
        <v>212</v>
      </c>
      <c r="I83" s="4">
        <f>IFERROR(TIMEVALUE(LEFT('Spring 2025'!$H83,9)),"")</f>
        <v>0.73611111111111116</v>
      </c>
      <c r="J83" s="4">
        <f>IFERROR(TIMEVALUE(RIGHT('Spring 2025'!$H83,8)),"")</f>
        <v>0.875</v>
      </c>
      <c r="K83" s="3" t="s">
        <v>10</v>
      </c>
      <c r="L83" s="3" t="s">
        <v>15</v>
      </c>
      <c r="M83" s="3" t="s">
        <v>207</v>
      </c>
      <c r="N83" s="5">
        <v>2.5</v>
      </c>
      <c r="O83" s="6">
        <f t="shared" si="30"/>
        <v>8</v>
      </c>
      <c r="P83" s="6">
        <f t="shared" si="31"/>
        <v>17</v>
      </c>
      <c r="Q83" s="6" t="str">
        <f t="shared" si="32"/>
        <v xml:space="preserve">SB.ELCT </v>
      </c>
      <c r="R83" s="6" t="str" cm="1">
        <f t="array" ref="R83">_xlfn.IFS('Spring 2025'!$S83,'Spring 2025'!$S$1,'Spring 2025'!$T83,'Spring 2025'!$T$1,'Spring 2025'!$U83,'Spring 2025'!$U$1,'Spring 2025'!$V83,'Spring 2025'!$V$1,'Spring 2025'!$W83,'Spring 2025'!$W$1,'Spring 2025'!$X83,'Spring 2025'!$X$1,'Spring 2025'!$Y83,'Spring 2025'!$Y$1,'Spring 2025'!$Z83,'Spring 2025'!$Z$1,'Spring 2025'!$AA83,'Spring 2025'!$AA$1,'Spring 2025'!$AB83,'Spring 2025'!$AB$1,'Spring 2025'!$AC83,'Spring 2025'!$AC$1,'Spring 2025'!$AD83,'Spring 2025'!$AD$1)</f>
        <v>Elective</v>
      </c>
      <c r="S83" s="6" t="b">
        <f t="shared" si="33"/>
        <v>0</v>
      </c>
      <c r="T83" s="6" t="b">
        <f t="shared" si="34"/>
        <v>0</v>
      </c>
      <c r="U83" s="6" t="b">
        <f t="shared" si="35"/>
        <v>0</v>
      </c>
      <c r="V83" s="6" t="b">
        <f t="shared" si="36"/>
        <v>0</v>
      </c>
      <c r="W83" s="6" t="b">
        <f t="shared" si="37"/>
        <v>0</v>
      </c>
      <c r="X83" s="6" t="b">
        <f t="shared" si="38"/>
        <v>0</v>
      </c>
      <c r="Y83" s="6" t="b">
        <f t="shared" si="39"/>
        <v>0</v>
      </c>
      <c r="Z83" s="6" t="b">
        <f t="shared" si="40"/>
        <v>0</v>
      </c>
      <c r="AA83" s="6" t="b">
        <f t="shared" si="41"/>
        <v>0</v>
      </c>
      <c r="AB83" s="6" t="b">
        <f t="shared" si="42"/>
        <v>1</v>
      </c>
      <c r="AC83" s="6" t="b">
        <f t="shared" si="43"/>
        <v>0</v>
      </c>
      <c r="AD83" s="6" t="b">
        <f t="shared" si="44"/>
        <v>0</v>
      </c>
    </row>
    <row r="84" spans="1:30" ht="19.5" customHeight="1">
      <c r="A84" s="3" t="s">
        <v>100</v>
      </c>
      <c r="B84" s="3" t="s">
        <v>13</v>
      </c>
      <c r="C84" s="3" t="s">
        <v>102</v>
      </c>
      <c r="D84" s="3" t="str">
        <f>LEFT(Table2[[#This Row],[Section]],FIND(" - ",Table2[[#This Row],[Section]])-1)</f>
        <v>FIN 418-SB.MSF1</v>
      </c>
      <c r="E84" s="3" t="str">
        <f>MID(Table2[[#This Row],[Section]],Table2[[#This Row],[Data 2]]+1,50)</f>
        <v xml:space="preserve"> Quantitative Finance with Python</v>
      </c>
      <c r="F84" s="3" t="s">
        <v>103</v>
      </c>
      <c r="G84" s="3" t="s">
        <v>216</v>
      </c>
      <c r="H84" s="3" t="s">
        <v>225</v>
      </c>
      <c r="I84" s="4">
        <f>IFERROR(TIMEVALUE(LEFT('Spring 2025'!$H84,9)),"")</f>
        <v>0.3611111111111111</v>
      </c>
      <c r="J84" s="4">
        <f>IFERROR(TIMEVALUE(RIGHT('Spring 2025'!$H84,8)),"")</f>
        <v>0.4236111111111111</v>
      </c>
      <c r="K84" s="3" t="s">
        <v>10</v>
      </c>
      <c r="L84" s="3" t="s">
        <v>15</v>
      </c>
      <c r="M84" s="3" t="s">
        <v>207</v>
      </c>
      <c r="N84" s="5">
        <v>2.5</v>
      </c>
      <c r="O84" s="6">
        <f t="shared" si="30"/>
        <v>8</v>
      </c>
      <c r="P84" s="6">
        <f t="shared" si="31"/>
        <v>17</v>
      </c>
      <c r="Q84" s="6" t="str">
        <f t="shared" si="32"/>
        <v xml:space="preserve">SB.MSF1 </v>
      </c>
      <c r="R84" s="6" t="str" cm="1">
        <f t="array" ref="R84">_xlfn.IFS('Spring 2025'!$S84,'Spring 2025'!$S$1,'Spring 2025'!$T84,'Spring 2025'!$T$1,'Spring 2025'!$U84,'Spring 2025'!$U$1,'Spring 2025'!$V84,'Spring 2025'!$V$1,'Spring 2025'!$W84,'Spring 2025'!$W$1,'Spring 2025'!$X84,'Spring 2025'!$X$1,'Spring 2025'!$Y84,'Spring 2025'!$Y$1,'Spring 2025'!$Z84,'Spring 2025'!$Z$1,'Spring 2025'!$AA84,'Spring 2025'!$AA$1,'Spring 2025'!$AB84,'Spring 2025'!$AB$1,'Spring 2025'!$AC84,'Spring 2025'!$AC$1,'Spring 2025'!$AD84,'Spring 2025'!$AD$1)</f>
        <v>MSF</v>
      </c>
      <c r="S84" s="8" t="b">
        <f t="shared" si="33"/>
        <v>0</v>
      </c>
      <c r="T84" s="8" t="b">
        <f t="shared" si="34"/>
        <v>1</v>
      </c>
      <c r="U84" s="8" t="b">
        <f t="shared" si="35"/>
        <v>0</v>
      </c>
      <c r="V84" s="8" t="b">
        <f t="shared" si="36"/>
        <v>0</v>
      </c>
      <c r="W84" s="8" t="b">
        <f t="shared" si="37"/>
        <v>0</v>
      </c>
      <c r="X84" s="8" t="b">
        <f t="shared" si="38"/>
        <v>0</v>
      </c>
      <c r="Y84" s="8" t="b">
        <f t="shared" si="39"/>
        <v>0</v>
      </c>
      <c r="Z84" s="8" t="b">
        <f t="shared" si="40"/>
        <v>0</v>
      </c>
      <c r="AA84" s="8" t="b">
        <f t="shared" si="41"/>
        <v>0</v>
      </c>
      <c r="AB84" s="8" t="b">
        <f t="shared" si="42"/>
        <v>0</v>
      </c>
      <c r="AC84" s="8" t="b">
        <f t="shared" si="43"/>
        <v>0</v>
      </c>
      <c r="AD84" s="8" t="b">
        <f t="shared" si="44"/>
        <v>0</v>
      </c>
    </row>
    <row r="85" spans="1:30" ht="19.5" customHeight="1">
      <c r="A85" s="3" t="s">
        <v>100</v>
      </c>
      <c r="B85" s="3" t="s">
        <v>13</v>
      </c>
      <c r="C85" s="3" t="s">
        <v>104</v>
      </c>
      <c r="D85" s="3" t="str">
        <f>LEFT(Table2[[#This Row],[Section]],FIND(" - ",Table2[[#This Row],[Section]])-1)</f>
        <v>FIN 418-SB.MSF1.L</v>
      </c>
      <c r="E85" s="3" t="str">
        <f>MID(Table2[[#This Row],[Section]],Table2[[#This Row],[Data 2]]+1,50)</f>
        <v xml:space="preserve"> Quantitative Finance with Python-LAB</v>
      </c>
      <c r="F85" s="3"/>
      <c r="G85" s="3" t="s">
        <v>219</v>
      </c>
      <c r="H85" s="3" t="s">
        <v>227</v>
      </c>
      <c r="I85" s="4">
        <f>IFERROR(TIMEVALUE(LEFT('Spring 2025'!$H85,9)),"")</f>
        <v>0.56944444444444442</v>
      </c>
      <c r="J85" s="4">
        <f>IFERROR(TIMEVALUE(RIGHT('Spring 2025'!$H85,8)),"")</f>
        <v>0.61111111111111105</v>
      </c>
      <c r="K85" s="3" t="s">
        <v>18</v>
      </c>
      <c r="L85" s="3" t="s">
        <v>15</v>
      </c>
      <c r="M85" s="3" t="s">
        <v>207</v>
      </c>
      <c r="N85" s="5">
        <v>0</v>
      </c>
      <c r="O85" s="6">
        <f t="shared" si="30"/>
        <v>8</v>
      </c>
      <c r="P85" s="6">
        <f t="shared" si="31"/>
        <v>19</v>
      </c>
      <c r="Q85" s="6" t="str">
        <f t="shared" si="32"/>
        <v xml:space="preserve">SB.MSF1.L </v>
      </c>
      <c r="R85" s="6" t="str" cm="1">
        <f t="array" ref="R85">_xlfn.IFS('Spring 2025'!$S85,'Spring 2025'!$S$1,'Spring 2025'!$T85,'Spring 2025'!$T$1,'Spring 2025'!$U85,'Spring 2025'!$U$1,'Spring 2025'!$V85,'Spring 2025'!$V$1,'Spring 2025'!$W85,'Spring 2025'!$W$1,'Spring 2025'!$X85,'Spring 2025'!$X$1,'Spring 2025'!$Y85,'Spring 2025'!$Y$1,'Spring 2025'!$Z85,'Spring 2025'!$Z$1,'Spring 2025'!$AA85,'Spring 2025'!$AA$1,'Spring 2025'!$AB85,'Spring 2025'!$AB$1,'Spring 2025'!$AC85,'Spring 2025'!$AC$1,'Spring 2025'!$AD85,'Spring 2025'!$AD$1)</f>
        <v>MSF</v>
      </c>
      <c r="S85" s="6" t="b">
        <f t="shared" si="33"/>
        <v>0</v>
      </c>
      <c r="T85" s="6" t="b">
        <f t="shared" si="34"/>
        <v>1</v>
      </c>
      <c r="U85" s="6" t="b">
        <f t="shared" si="35"/>
        <v>0</v>
      </c>
      <c r="V85" s="6" t="b">
        <f t="shared" si="36"/>
        <v>0</v>
      </c>
      <c r="W85" s="6" t="b">
        <f t="shared" si="37"/>
        <v>0</v>
      </c>
      <c r="X85" s="6" t="b">
        <f t="shared" si="38"/>
        <v>0</v>
      </c>
      <c r="Y85" s="6" t="b">
        <f t="shared" si="39"/>
        <v>0</v>
      </c>
      <c r="Z85" s="6" t="b">
        <f t="shared" si="40"/>
        <v>0</v>
      </c>
      <c r="AA85" s="6" t="b">
        <f t="shared" si="41"/>
        <v>0</v>
      </c>
      <c r="AB85" s="6" t="b">
        <f t="shared" si="42"/>
        <v>0</v>
      </c>
      <c r="AC85" s="6" t="b">
        <f t="shared" si="43"/>
        <v>0</v>
      </c>
      <c r="AD85" s="6" t="b">
        <f t="shared" si="44"/>
        <v>0</v>
      </c>
    </row>
    <row r="86" spans="1:30" ht="19.5" customHeight="1">
      <c r="A86" s="3" t="s">
        <v>100</v>
      </c>
      <c r="B86" s="3" t="s">
        <v>13</v>
      </c>
      <c r="C86" s="3" t="s">
        <v>105</v>
      </c>
      <c r="D86" s="3" t="str">
        <f>LEFT(Table2[[#This Row],[Section]],FIND(" - ",Table2[[#This Row],[Section]])-1)</f>
        <v>FIN 418-SB.MSF2</v>
      </c>
      <c r="E86" s="3" t="str">
        <f>MID(Table2[[#This Row],[Section]],Table2[[#This Row],[Data 2]]+1,50)</f>
        <v xml:space="preserve"> Quantitative Finance with Python</v>
      </c>
      <c r="F86" s="3" t="s">
        <v>103</v>
      </c>
      <c r="G86" s="3" t="s">
        <v>216</v>
      </c>
      <c r="H86" s="3" t="s">
        <v>214</v>
      </c>
      <c r="I86" s="4">
        <f>IFERROR(TIMEVALUE(LEFT('Spring 2025'!$H86,9)),"")</f>
        <v>0.4375</v>
      </c>
      <c r="J86" s="4">
        <f>IFERROR(TIMEVALUE(RIGHT('Spring 2025'!$H86,8)),"")</f>
        <v>0.5</v>
      </c>
      <c r="K86" s="3" t="s">
        <v>10</v>
      </c>
      <c r="L86" s="3" t="s">
        <v>15</v>
      </c>
      <c r="M86" s="3" t="s">
        <v>207</v>
      </c>
      <c r="N86" s="5">
        <v>2.5</v>
      </c>
      <c r="O86" s="6">
        <f t="shared" si="30"/>
        <v>8</v>
      </c>
      <c r="P86" s="6">
        <f t="shared" si="31"/>
        <v>17</v>
      </c>
      <c r="Q86" s="6" t="str">
        <f t="shared" si="32"/>
        <v xml:space="preserve">SB.MSF2 </v>
      </c>
      <c r="R86" s="6" t="str" cm="1">
        <f t="array" ref="R86">_xlfn.IFS('Spring 2025'!$S86,'Spring 2025'!$S$1,'Spring 2025'!$T86,'Spring 2025'!$T$1,'Spring 2025'!$U86,'Spring 2025'!$U$1,'Spring 2025'!$V86,'Spring 2025'!$V$1,'Spring 2025'!$W86,'Spring 2025'!$W$1,'Spring 2025'!$X86,'Spring 2025'!$X$1,'Spring 2025'!$Y86,'Spring 2025'!$Y$1,'Spring 2025'!$Z86,'Spring 2025'!$Z$1,'Spring 2025'!$AA86,'Spring 2025'!$AA$1,'Spring 2025'!$AB86,'Spring 2025'!$AB$1,'Spring 2025'!$AC86,'Spring 2025'!$AC$1,'Spring 2025'!$AD86,'Spring 2025'!$AD$1)</f>
        <v>MSF</v>
      </c>
      <c r="S86" s="8" t="b">
        <f t="shared" si="33"/>
        <v>0</v>
      </c>
      <c r="T86" s="8" t="b">
        <f t="shared" si="34"/>
        <v>1</v>
      </c>
      <c r="U86" s="8" t="b">
        <f t="shared" si="35"/>
        <v>0</v>
      </c>
      <c r="V86" s="8" t="b">
        <f t="shared" si="36"/>
        <v>0</v>
      </c>
      <c r="W86" s="8" t="b">
        <f t="shared" si="37"/>
        <v>0</v>
      </c>
      <c r="X86" s="8" t="b">
        <f t="shared" si="38"/>
        <v>0</v>
      </c>
      <c r="Y86" s="8" t="b">
        <f t="shared" si="39"/>
        <v>0</v>
      </c>
      <c r="Z86" s="8" t="b">
        <f t="shared" si="40"/>
        <v>0</v>
      </c>
      <c r="AA86" s="8" t="b">
        <f t="shared" si="41"/>
        <v>0</v>
      </c>
      <c r="AB86" s="8" t="b">
        <f t="shared" si="42"/>
        <v>0</v>
      </c>
      <c r="AC86" s="8" t="b">
        <f t="shared" si="43"/>
        <v>0</v>
      </c>
      <c r="AD86" s="8" t="b">
        <f t="shared" si="44"/>
        <v>0</v>
      </c>
    </row>
    <row r="87" spans="1:30" ht="19.5" customHeight="1">
      <c r="A87" s="3" t="s">
        <v>100</v>
      </c>
      <c r="B87" s="3" t="s">
        <v>13</v>
      </c>
      <c r="C87" s="3" t="s">
        <v>106</v>
      </c>
      <c r="D87" s="3" t="str">
        <f>LEFT(Table2[[#This Row],[Section]],FIND(" - ",Table2[[#This Row],[Section]])-1)</f>
        <v>FIN 418-SB.MSF2.L</v>
      </c>
      <c r="E87" s="3" t="str">
        <f>MID(Table2[[#This Row],[Section]],Table2[[#This Row],[Data 2]]+1,50)</f>
        <v xml:space="preserve"> Quantitative Finance with Python-LAB</v>
      </c>
      <c r="F87" s="3"/>
      <c r="G87" s="3" t="s">
        <v>219</v>
      </c>
      <c r="H87" s="3" t="s">
        <v>230</v>
      </c>
      <c r="I87" s="4">
        <f>IFERROR(TIMEVALUE(LEFT('Spring 2025'!$H87,9)),"")</f>
        <v>0.61805555555555558</v>
      </c>
      <c r="J87" s="4">
        <f>IFERROR(TIMEVALUE(RIGHT('Spring 2025'!$H87,8)),"")</f>
        <v>0.65972222222222221</v>
      </c>
      <c r="K87" s="3" t="s">
        <v>18</v>
      </c>
      <c r="L87" s="3" t="s">
        <v>15</v>
      </c>
      <c r="M87" s="3" t="s">
        <v>207</v>
      </c>
      <c r="N87" s="5">
        <v>0</v>
      </c>
      <c r="O87" s="6">
        <f t="shared" si="30"/>
        <v>8</v>
      </c>
      <c r="P87" s="6">
        <f t="shared" si="31"/>
        <v>19</v>
      </c>
      <c r="Q87" s="6" t="str">
        <f t="shared" si="32"/>
        <v xml:space="preserve">SB.MSF2.L </v>
      </c>
      <c r="R87" s="6" t="str" cm="1">
        <f t="array" ref="R87">_xlfn.IFS('Spring 2025'!$S87,'Spring 2025'!$S$1,'Spring 2025'!$T87,'Spring 2025'!$T$1,'Spring 2025'!$U87,'Spring 2025'!$U$1,'Spring 2025'!$V87,'Spring 2025'!$V$1,'Spring 2025'!$W87,'Spring 2025'!$W$1,'Spring 2025'!$X87,'Spring 2025'!$X$1,'Spring 2025'!$Y87,'Spring 2025'!$Y$1,'Spring 2025'!$Z87,'Spring 2025'!$Z$1,'Spring 2025'!$AA87,'Spring 2025'!$AA$1,'Spring 2025'!$AB87,'Spring 2025'!$AB$1,'Spring 2025'!$AC87,'Spring 2025'!$AC$1,'Spring 2025'!$AD87,'Spring 2025'!$AD$1)</f>
        <v>MSF</v>
      </c>
      <c r="S87" s="6" t="b">
        <f t="shared" si="33"/>
        <v>0</v>
      </c>
      <c r="T87" s="6" t="b">
        <f t="shared" si="34"/>
        <v>1</v>
      </c>
      <c r="U87" s="6" t="b">
        <f t="shared" si="35"/>
        <v>0</v>
      </c>
      <c r="V87" s="6" t="b">
        <f t="shared" si="36"/>
        <v>0</v>
      </c>
      <c r="W87" s="6" t="b">
        <f t="shared" si="37"/>
        <v>0</v>
      </c>
      <c r="X87" s="6" t="b">
        <f t="shared" si="38"/>
        <v>0</v>
      </c>
      <c r="Y87" s="6" t="b">
        <f t="shared" si="39"/>
        <v>0</v>
      </c>
      <c r="Z87" s="6" t="b">
        <f t="shared" si="40"/>
        <v>0</v>
      </c>
      <c r="AA87" s="6" t="b">
        <f t="shared" si="41"/>
        <v>0</v>
      </c>
      <c r="AB87" s="6" t="b">
        <f t="shared" si="42"/>
        <v>0</v>
      </c>
      <c r="AC87" s="6" t="b">
        <f t="shared" si="43"/>
        <v>0</v>
      </c>
      <c r="AD87" s="6" t="b">
        <f t="shared" si="44"/>
        <v>0</v>
      </c>
    </row>
    <row r="88" spans="1:30" ht="19.5" customHeight="1">
      <c r="A88" s="3" t="s">
        <v>100</v>
      </c>
      <c r="B88" s="3" t="s">
        <v>13</v>
      </c>
      <c r="C88" s="3" t="s">
        <v>109</v>
      </c>
      <c r="D88" s="3" t="str">
        <f>LEFT(Table2[[#This Row],[Section]],FIND(" - ",Table2[[#This Row],[Section]])-1)</f>
        <v>FIN 430-SB.MSF1</v>
      </c>
      <c r="E88" s="3" t="str">
        <f>MID(Table2[[#This Row],[Section]],Table2[[#This Row],[Data 2]]+1,50)</f>
        <v xml:space="preserve"> Risk Management</v>
      </c>
      <c r="F88" s="3" t="s">
        <v>209</v>
      </c>
      <c r="G88" s="3" t="s">
        <v>216</v>
      </c>
      <c r="H88" s="3" t="s">
        <v>214</v>
      </c>
      <c r="I88" s="4">
        <f>IFERROR(TIMEVALUE(LEFT('Spring 2025'!$H88,9)),"")</f>
        <v>0.4375</v>
      </c>
      <c r="J88" s="4">
        <f>IFERROR(TIMEVALUE(RIGHT('Spring 2025'!$H88,8)),"")</f>
        <v>0.5</v>
      </c>
      <c r="K88" s="3" t="s">
        <v>10</v>
      </c>
      <c r="L88" s="3" t="s">
        <v>15</v>
      </c>
      <c r="M88" s="3" t="s">
        <v>207</v>
      </c>
      <c r="N88" s="5">
        <v>2.5</v>
      </c>
      <c r="O88" s="6">
        <f t="shared" si="30"/>
        <v>8</v>
      </c>
      <c r="P88" s="6">
        <f t="shared" si="31"/>
        <v>17</v>
      </c>
      <c r="Q88" s="6" t="str">
        <f t="shared" si="32"/>
        <v xml:space="preserve">SB.MSF1 </v>
      </c>
      <c r="R88" s="6" t="str" cm="1">
        <f t="array" ref="R88">_xlfn.IFS('Spring 2025'!$S88,'Spring 2025'!$S$1,'Spring 2025'!$T88,'Spring 2025'!$T$1,'Spring 2025'!$U88,'Spring 2025'!$U$1,'Spring 2025'!$V88,'Spring 2025'!$V$1,'Spring 2025'!$W88,'Spring 2025'!$W$1,'Spring 2025'!$X88,'Spring 2025'!$X$1,'Spring 2025'!$Y88,'Spring 2025'!$Y$1,'Spring 2025'!$Z88,'Spring 2025'!$Z$1,'Spring 2025'!$AA88,'Spring 2025'!$AA$1,'Spring 2025'!$AB88,'Spring 2025'!$AB$1,'Spring 2025'!$AC88,'Spring 2025'!$AC$1,'Spring 2025'!$AD88,'Spring 2025'!$AD$1)</f>
        <v>MSF</v>
      </c>
      <c r="S88" s="8" t="b">
        <f t="shared" si="33"/>
        <v>0</v>
      </c>
      <c r="T88" s="8" t="b">
        <f t="shared" si="34"/>
        <v>1</v>
      </c>
      <c r="U88" s="8" t="b">
        <f t="shared" si="35"/>
        <v>0</v>
      </c>
      <c r="V88" s="8" t="b">
        <f t="shared" si="36"/>
        <v>0</v>
      </c>
      <c r="W88" s="8" t="b">
        <f t="shared" si="37"/>
        <v>0</v>
      </c>
      <c r="X88" s="8" t="b">
        <f t="shared" si="38"/>
        <v>0</v>
      </c>
      <c r="Y88" s="8" t="b">
        <f t="shared" si="39"/>
        <v>0</v>
      </c>
      <c r="Z88" s="8" t="b">
        <f t="shared" si="40"/>
        <v>0</v>
      </c>
      <c r="AA88" s="8" t="b">
        <f t="shared" si="41"/>
        <v>0</v>
      </c>
      <c r="AB88" s="8" t="b">
        <f t="shared" si="42"/>
        <v>0</v>
      </c>
      <c r="AC88" s="8" t="b">
        <f t="shared" si="43"/>
        <v>0</v>
      </c>
      <c r="AD88" s="8" t="b">
        <f t="shared" si="44"/>
        <v>0</v>
      </c>
    </row>
    <row r="89" spans="1:30" ht="19.5" customHeight="1">
      <c r="A89" s="3" t="s">
        <v>100</v>
      </c>
      <c r="B89" s="3" t="s">
        <v>13</v>
      </c>
      <c r="C89" s="3" t="s">
        <v>110</v>
      </c>
      <c r="D89" s="3" t="str">
        <f>LEFT(Table2[[#This Row],[Section]],FIND(" - ",Table2[[#This Row],[Section]])-1)</f>
        <v>FIN 430-SB.MSF2</v>
      </c>
      <c r="E89" s="3" t="str">
        <f>MID(Table2[[#This Row],[Section]],Table2[[#This Row],[Data 2]]+1,50)</f>
        <v xml:space="preserve"> Risk Management</v>
      </c>
      <c r="F89" s="3" t="s">
        <v>209</v>
      </c>
      <c r="G89" s="3" t="s">
        <v>216</v>
      </c>
      <c r="H89" s="3" t="s">
        <v>225</v>
      </c>
      <c r="I89" s="4">
        <f>IFERROR(TIMEVALUE(LEFT('Spring 2025'!$H89,9)),"")</f>
        <v>0.3611111111111111</v>
      </c>
      <c r="J89" s="4">
        <f>IFERROR(TIMEVALUE(RIGHT('Spring 2025'!$H89,8)),"")</f>
        <v>0.4236111111111111</v>
      </c>
      <c r="K89" s="3" t="s">
        <v>10</v>
      </c>
      <c r="L89" s="3" t="s">
        <v>15</v>
      </c>
      <c r="M89" s="3" t="s">
        <v>207</v>
      </c>
      <c r="N89" s="5">
        <v>2.5</v>
      </c>
      <c r="O89" s="6">
        <f t="shared" si="30"/>
        <v>8</v>
      </c>
      <c r="P89" s="6">
        <f t="shared" si="31"/>
        <v>17</v>
      </c>
      <c r="Q89" s="6" t="str">
        <f t="shared" si="32"/>
        <v xml:space="preserve">SB.MSF2 </v>
      </c>
      <c r="R89" s="6" t="str" cm="1">
        <f t="array" ref="R89">_xlfn.IFS('Spring 2025'!$S89,'Spring 2025'!$S$1,'Spring 2025'!$T89,'Spring 2025'!$T$1,'Spring 2025'!$U89,'Spring 2025'!$U$1,'Spring 2025'!$V89,'Spring 2025'!$V$1,'Spring 2025'!$W89,'Spring 2025'!$W$1,'Spring 2025'!$X89,'Spring 2025'!$X$1,'Spring 2025'!$Y89,'Spring 2025'!$Y$1,'Spring 2025'!$Z89,'Spring 2025'!$Z$1,'Spring 2025'!$AA89,'Spring 2025'!$AA$1,'Spring 2025'!$AB89,'Spring 2025'!$AB$1,'Spring 2025'!$AC89,'Spring 2025'!$AC$1,'Spring 2025'!$AD89,'Spring 2025'!$AD$1)</f>
        <v>MSF</v>
      </c>
      <c r="S89" s="6" t="b">
        <f t="shared" si="33"/>
        <v>0</v>
      </c>
      <c r="T89" s="6" t="b">
        <f t="shared" si="34"/>
        <v>1</v>
      </c>
      <c r="U89" s="6" t="b">
        <f t="shared" si="35"/>
        <v>0</v>
      </c>
      <c r="V89" s="6" t="b">
        <f t="shared" si="36"/>
        <v>0</v>
      </c>
      <c r="W89" s="6" t="b">
        <f t="shared" si="37"/>
        <v>0</v>
      </c>
      <c r="X89" s="6" t="b">
        <f t="shared" si="38"/>
        <v>0</v>
      </c>
      <c r="Y89" s="6" t="b">
        <f t="shared" si="39"/>
        <v>0</v>
      </c>
      <c r="Z89" s="6" t="b">
        <f t="shared" si="40"/>
        <v>0</v>
      </c>
      <c r="AA89" s="6" t="b">
        <f t="shared" si="41"/>
        <v>0</v>
      </c>
      <c r="AB89" s="6" t="b">
        <f t="shared" si="42"/>
        <v>0</v>
      </c>
      <c r="AC89" s="6" t="b">
        <f t="shared" si="43"/>
        <v>0</v>
      </c>
      <c r="AD89" s="6" t="b">
        <f t="shared" si="44"/>
        <v>0</v>
      </c>
    </row>
    <row r="90" spans="1:30" ht="19.5" customHeight="1">
      <c r="A90" s="3" t="s">
        <v>100</v>
      </c>
      <c r="B90" s="3" t="s">
        <v>13</v>
      </c>
      <c r="C90" s="3" t="s">
        <v>91</v>
      </c>
      <c r="D90" s="3" t="str">
        <f>LEFT(Table2[[#This Row],[Section]],FIND(" - ",Table2[[#This Row],[Section]])-1)</f>
        <v>FIN 444-SB.ELCT.HYB</v>
      </c>
      <c r="E90" s="3" t="str">
        <f>MID(Table2[[#This Row],[Section]],Table2[[#This Row],[Data 2]]+1,50)</f>
        <v xml:space="preserve"> Entrepreneurial Finance</v>
      </c>
      <c r="F90" s="3" t="s">
        <v>209</v>
      </c>
      <c r="G90" s="3" t="s">
        <v>211</v>
      </c>
      <c r="H90" s="3" t="s">
        <v>212</v>
      </c>
      <c r="I90" s="4">
        <f>IFERROR(TIMEVALUE(LEFT('Spring 2025'!$H90,9)),"")</f>
        <v>0.73611111111111116</v>
      </c>
      <c r="J90" s="4">
        <f>IFERROR(TIMEVALUE(RIGHT('Spring 2025'!$H90,8)),"")</f>
        <v>0.875</v>
      </c>
      <c r="K90" s="3" t="s">
        <v>10</v>
      </c>
      <c r="L90" s="3" t="s">
        <v>237</v>
      </c>
      <c r="M90" s="3" t="s">
        <v>207</v>
      </c>
      <c r="N90" s="5">
        <v>2.5</v>
      </c>
      <c r="O90" s="6">
        <f t="shared" si="30"/>
        <v>8</v>
      </c>
      <c r="P90" s="6">
        <f t="shared" si="31"/>
        <v>21</v>
      </c>
      <c r="Q90" s="6" t="str">
        <f t="shared" si="32"/>
        <v xml:space="preserve">SB.ELCT.HYB </v>
      </c>
      <c r="R90" s="6" t="str" cm="1">
        <f t="array" ref="R90">_xlfn.IFS('Spring 2025'!$S90,'Spring 2025'!$S$1,'Spring 2025'!$T90,'Spring 2025'!$T$1,'Spring 2025'!$U90,'Spring 2025'!$U$1,'Spring 2025'!$V90,'Spring 2025'!$V$1,'Spring 2025'!$W90,'Spring 2025'!$W$1,'Spring 2025'!$X90,'Spring 2025'!$X$1,'Spring 2025'!$Y90,'Spring 2025'!$Y$1,'Spring 2025'!$Z90,'Spring 2025'!$Z$1,'Spring 2025'!$AA90,'Spring 2025'!$AA$1,'Spring 2025'!$AB90,'Spring 2025'!$AB$1,'Spring 2025'!$AC90,'Spring 2025'!$AC$1,'Spring 2025'!$AD90,'Spring 2025'!$AD$1)</f>
        <v>Elective</v>
      </c>
      <c r="S90" s="8" t="b">
        <f t="shared" si="33"/>
        <v>0</v>
      </c>
      <c r="T90" s="8" t="b">
        <f t="shared" si="34"/>
        <v>0</v>
      </c>
      <c r="U90" s="8" t="b">
        <f t="shared" si="35"/>
        <v>0</v>
      </c>
      <c r="V90" s="8" t="b">
        <f t="shared" si="36"/>
        <v>0</v>
      </c>
      <c r="W90" s="8" t="b">
        <f t="shared" si="37"/>
        <v>0</v>
      </c>
      <c r="X90" s="8" t="b">
        <f t="shared" si="38"/>
        <v>0</v>
      </c>
      <c r="Y90" s="8" t="b">
        <f t="shared" si="39"/>
        <v>0</v>
      </c>
      <c r="Z90" s="8" t="b">
        <f t="shared" si="40"/>
        <v>0</v>
      </c>
      <c r="AA90" s="8" t="b">
        <f t="shared" si="41"/>
        <v>0</v>
      </c>
      <c r="AB90" s="8" t="b">
        <f t="shared" si="42"/>
        <v>1</v>
      </c>
      <c r="AC90" s="8" t="b">
        <f t="shared" si="43"/>
        <v>0</v>
      </c>
      <c r="AD90" s="8" t="b">
        <f t="shared" si="44"/>
        <v>0</v>
      </c>
    </row>
    <row r="91" spans="1:30" ht="19.5" customHeight="1">
      <c r="A91" s="3" t="s">
        <v>100</v>
      </c>
      <c r="B91" s="3" t="s">
        <v>13</v>
      </c>
      <c r="C91" s="3" t="s">
        <v>114</v>
      </c>
      <c r="D91" s="3" t="str">
        <f>LEFT(Table2[[#This Row],[Section]],FIND(" - ",Table2[[#This Row],[Section]])-1)</f>
        <v>FIN 446-SB.ELCT</v>
      </c>
      <c r="E91" s="3" t="str">
        <f>MID(Table2[[#This Row],[Section]],Table2[[#This Row],[Data 2]]+1,50)</f>
        <v xml:space="preserve"> Financial Technology</v>
      </c>
      <c r="F91" s="3" t="s">
        <v>115</v>
      </c>
      <c r="G91" s="3" t="s">
        <v>219</v>
      </c>
      <c r="H91" s="3" t="s">
        <v>212</v>
      </c>
      <c r="I91" s="4">
        <f>IFERROR(TIMEVALUE(LEFT('Spring 2025'!$H91,9)),"")</f>
        <v>0.73611111111111116</v>
      </c>
      <c r="J91" s="4">
        <f>IFERROR(TIMEVALUE(RIGHT('Spring 2025'!$H91,8)),"")</f>
        <v>0.875</v>
      </c>
      <c r="K91" s="3" t="s">
        <v>10</v>
      </c>
      <c r="L91" s="3" t="s">
        <v>15</v>
      </c>
      <c r="M91" s="3" t="s">
        <v>207</v>
      </c>
      <c r="N91" s="5">
        <v>2.5</v>
      </c>
      <c r="O91" s="6">
        <f t="shared" si="30"/>
        <v>8</v>
      </c>
      <c r="P91" s="6">
        <f t="shared" si="31"/>
        <v>17</v>
      </c>
      <c r="Q91" s="6" t="str">
        <f t="shared" si="32"/>
        <v xml:space="preserve">SB.ELCT </v>
      </c>
      <c r="R91" s="6" t="str" cm="1">
        <f t="array" ref="R91">_xlfn.IFS('Spring 2025'!$S91,'Spring 2025'!$S$1,'Spring 2025'!$T91,'Spring 2025'!$T$1,'Spring 2025'!$U91,'Spring 2025'!$U$1,'Spring 2025'!$V91,'Spring 2025'!$V$1,'Spring 2025'!$W91,'Spring 2025'!$W$1,'Spring 2025'!$X91,'Spring 2025'!$X$1,'Spring 2025'!$Y91,'Spring 2025'!$Y$1,'Spring 2025'!$Z91,'Spring 2025'!$Z$1,'Spring 2025'!$AA91,'Spring 2025'!$AA$1,'Spring 2025'!$AB91,'Spring 2025'!$AB$1,'Spring 2025'!$AC91,'Spring 2025'!$AC$1,'Spring 2025'!$AD91,'Spring 2025'!$AD$1)</f>
        <v>Elective</v>
      </c>
      <c r="S91" s="6" t="b">
        <f t="shared" si="33"/>
        <v>0</v>
      </c>
      <c r="T91" s="6" t="b">
        <f t="shared" si="34"/>
        <v>0</v>
      </c>
      <c r="U91" s="6" t="b">
        <f t="shared" si="35"/>
        <v>0</v>
      </c>
      <c r="V91" s="6" t="b">
        <f t="shared" si="36"/>
        <v>0</v>
      </c>
      <c r="W91" s="6" t="b">
        <f t="shared" si="37"/>
        <v>0</v>
      </c>
      <c r="X91" s="6" t="b">
        <f t="shared" si="38"/>
        <v>0</v>
      </c>
      <c r="Y91" s="6" t="b">
        <f t="shared" si="39"/>
        <v>0</v>
      </c>
      <c r="Z91" s="6" t="b">
        <f t="shared" si="40"/>
        <v>0</v>
      </c>
      <c r="AA91" s="6" t="b">
        <f t="shared" si="41"/>
        <v>0</v>
      </c>
      <c r="AB91" s="6" t="b">
        <f t="shared" si="42"/>
        <v>1</v>
      </c>
      <c r="AC91" s="6" t="b">
        <f t="shared" si="43"/>
        <v>0</v>
      </c>
      <c r="AD91" s="6" t="b">
        <f t="shared" si="44"/>
        <v>0</v>
      </c>
    </row>
    <row r="92" spans="1:30" ht="19.5" customHeight="1">
      <c r="A92" s="3" t="s">
        <v>100</v>
      </c>
      <c r="B92" s="3" t="s">
        <v>13</v>
      </c>
      <c r="C92" s="3" t="s">
        <v>126</v>
      </c>
      <c r="D92" s="3" t="str">
        <f>LEFT(Table2[[#This Row],[Section]],FIND(" - ",Table2[[#This Row],[Section]])-1)</f>
        <v>FIN 511-SB.PHD</v>
      </c>
      <c r="E92" s="3" t="str">
        <f>MID(Table2[[#This Row],[Section]],Table2[[#This Row],[Data 2]]+1,50)</f>
        <v xml:space="preserve"> Continuous Time Theory in Finance</v>
      </c>
      <c r="F92" s="3" t="s">
        <v>35</v>
      </c>
      <c r="G92" s="3" t="s">
        <v>216</v>
      </c>
      <c r="H92" s="3" t="s">
        <v>223</v>
      </c>
      <c r="I92" s="4">
        <f>IFERROR(TIMEVALUE(LEFT('Spring 2025'!$H92,9)),"")</f>
        <v>0.5625</v>
      </c>
      <c r="J92" s="4">
        <f>IFERROR(TIMEVALUE(RIGHT('Spring 2025'!$H92,8)),"")</f>
        <v>0.65277777777777779</v>
      </c>
      <c r="K92" s="3" t="s">
        <v>10</v>
      </c>
      <c r="L92" s="3" t="s">
        <v>15</v>
      </c>
      <c r="M92" s="3" t="s">
        <v>208</v>
      </c>
      <c r="N92" s="5">
        <v>3</v>
      </c>
      <c r="O92" s="6">
        <f t="shared" si="30"/>
        <v>8</v>
      </c>
      <c r="P92" s="6">
        <f t="shared" si="31"/>
        <v>16</v>
      </c>
      <c r="Q92" s="6" t="str">
        <f t="shared" si="32"/>
        <v xml:space="preserve">SB.PHD </v>
      </c>
      <c r="R92" s="6" t="str" cm="1">
        <f t="array" ref="R92">_xlfn.IFS('Spring 2025'!$S92,'Spring 2025'!$S$1,'Spring 2025'!$T92,'Spring 2025'!$T$1,'Spring 2025'!$U92,'Spring 2025'!$U$1,'Spring 2025'!$V92,'Spring 2025'!$V$1,'Spring 2025'!$W92,'Spring 2025'!$W$1,'Spring 2025'!$X92,'Spring 2025'!$X$1,'Spring 2025'!$Y92,'Spring 2025'!$Y$1,'Spring 2025'!$Z92,'Spring 2025'!$Z$1,'Spring 2025'!$AA92,'Spring 2025'!$AA$1,'Spring 2025'!$AB92,'Spring 2025'!$AB$1,'Spring 2025'!$AC92,'Spring 2025'!$AC$1,'Spring 2025'!$AD92,'Spring 2025'!$AD$1)</f>
        <v>PHD</v>
      </c>
      <c r="S92" s="8" t="b">
        <f t="shared" si="33"/>
        <v>0</v>
      </c>
      <c r="T92" s="8" t="b">
        <f t="shared" si="34"/>
        <v>0</v>
      </c>
      <c r="U92" s="8" t="b">
        <f t="shared" si="35"/>
        <v>0</v>
      </c>
      <c r="V92" s="8" t="b">
        <f t="shared" si="36"/>
        <v>0</v>
      </c>
      <c r="W92" s="8" t="b">
        <f t="shared" si="37"/>
        <v>0</v>
      </c>
      <c r="X92" s="8" t="b">
        <f t="shared" si="38"/>
        <v>0</v>
      </c>
      <c r="Y92" s="8" t="b">
        <f t="shared" si="39"/>
        <v>0</v>
      </c>
      <c r="Z92" s="8" t="b">
        <f t="shared" si="40"/>
        <v>0</v>
      </c>
      <c r="AA92" s="8" t="b">
        <f t="shared" si="41"/>
        <v>1</v>
      </c>
      <c r="AB92" s="8" t="b">
        <f t="shared" si="42"/>
        <v>0</v>
      </c>
      <c r="AC92" s="8" t="b">
        <f t="shared" si="43"/>
        <v>0</v>
      </c>
      <c r="AD92" s="8" t="b">
        <f t="shared" si="44"/>
        <v>0</v>
      </c>
    </row>
    <row r="93" spans="1:30" ht="19.5" customHeight="1">
      <c r="A93" s="3" t="s">
        <v>100</v>
      </c>
      <c r="B93" s="3" t="s">
        <v>13</v>
      </c>
      <c r="C93" s="3" t="s">
        <v>128</v>
      </c>
      <c r="D93" s="3" t="str">
        <f>LEFT(Table2[[#This Row],[Section]],FIND(" - ",Table2[[#This Row],[Section]])-1)</f>
        <v>FIN 525-SB.PHD</v>
      </c>
      <c r="E93" s="3" t="str">
        <f>MID(Table2[[#This Row],[Section]],Table2[[#This Row],[Data 2]]+1,50)</f>
        <v xml:space="preserve"> Macro-Finance</v>
      </c>
      <c r="F93" s="3" t="s">
        <v>42</v>
      </c>
      <c r="G93" s="3" t="s">
        <v>213</v>
      </c>
      <c r="H93" s="9" t="s">
        <v>223</v>
      </c>
      <c r="I93" s="4">
        <f>IFERROR(TIMEVALUE(LEFT('Spring 2025'!$H93,9)),"")</f>
        <v>0.5625</v>
      </c>
      <c r="J93" s="4">
        <f>IFERROR(TIMEVALUE(RIGHT('Spring 2025'!$H93,8)),"")</f>
        <v>0.65277777777777779</v>
      </c>
      <c r="K93" s="3" t="s">
        <v>10</v>
      </c>
      <c r="L93" s="3" t="s">
        <v>15</v>
      </c>
      <c r="M93" s="3" t="s">
        <v>208</v>
      </c>
      <c r="N93" s="5">
        <v>3</v>
      </c>
      <c r="O93" s="6">
        <f t="shared" si="30"/>
        <v>8</v>
      </c>
      <c r="P93" s="6">
        <f t="shared" si="31"/>
        <v>16</v>
      </c>
      <c r="Q93" s="6" t="str">
        <f t="shared" si="32"/>
        <v xml:space="preserve">SB.PHD </v>
      </c>
      <c r="R93" s="6" t="str" cm="1">
        <f t="array" ref="R93">_xlfn.IFS('Spring 2025'!$S93,'Spring 2025'!$S$1,'Spring 2025'!$T93,'Spring 2025'!$T$1,'Spring 2025'!$U93,'Spring 2025'!$U$1,'Spring 2025'!$V93,'Spring 2025'!$V$1,'Spring 2025'!$W93,'Spring 2025'!$W$1,'Spring 2025'!$X93,'Spring 2025'!$X$1,'Spring 2025'!$Y93,'Spring 2025'!$Y$1,'Spring 2025'!$Z93,'Spring 2025'!$Z$1,'Spring 2025'!$AA93,'Spring 2025'!$AA$1,'Spring 2025'!$AB93,'Spring 2025'!$AB$1,'Spring 2025'!$AC93,'Spring 2025'!$AC$1,'Spring 2025'!$AD93,'Spring 2025'!$AD$1)</f>
        <v>PHD</v>
      </c>
      <c r="S93" s="6" t="b">
        <f t="shared" si="33"/>
        <v>0</v>
      </c>
      <c r="T93" s="6" t="b">
        <f t="shared" si="34"/>
        <v>0</v>
      </c>
      <c r="U93" s="6" t="b">
        <f t="shared" si="35"/>
        <v>0</v>
      </c>
      <c r="V93" s="6" t="b">
        <f t="shared" si="36"/>
        <v>0</v>
      </c>
      <c r="W93" s="6" t="b">
        <f t="shared" si="37"/>
        <v>0</v>
      </c>
      <c r="X93" s="6" t="b">
        <f t="shared" si="38"/>
        <v>0</v>
      </c>
      <c r="Y93" s="6" t="b">
        <f t="shared" si="39"/>
        <v>0</v>
      </c>
      <c r="Z93" s="6" t="b">
        <f t="shared" si="40"/>
        <v>0</v>
      </c>
      <c r="AA93" s="6" t="b">
        <f t="shared" si="41"/>
        <v>1</v>
      </c>
      <c r="AB93" s="6" t="b">
        <f t="shared" si="42"/>
        <v>0</v>
      </c>
      <c r="AC93" s="6" t="b">
        <f t="shared" si="43"/>
        <v>0</v>
      </c>
      <c r="AD93" s="6" t="b">
        <f t="shared" si="44"/>
        <v>0</v>
      </c>
    </row>
    <row r="94" spans="1:30" ht="19.5" customHeight="1">
      <c r="A94" s="3" t="s">
        <v>131</v>
      </c>
      <c r="B94" s="3" t="s">
        <v>13</v>
      </c>
      <c r="C94" s="3" t="s">
        <v>135</v>
      </c>
      <c r="D94" s="3" t="str">
        <f>LEFT(Table2[[#This Row],[Section]],FIND(" - ",Table2[[#This Row],[Section]])-1)</f>
        <v>GBA 441-SB.ELCT</v>
      </c>
      <c r="E94" s="3" t="str">
        <f>MID(Table2[[#This Row],[Section]],Table2[[#This Row],[Data 2]]+1,50)</f>
        <v xml:space="preserve"> Bus Ethics &amp; Corp Soc Resp</v>
      </c>
      <c r="F94" s="3" t="s">
        <v>136</v>
      </c>
      <c r="G94" s="3" t="s">
        <v>219</v>
      </c>
      <c r="H94" s="3" t="s">
        <v>212</v>
      </c>
      <c r="I94" s="4">
        <f>IFERROR(TIMEVALUE(LEFT('Spring 2025'!$H94,9)),"")</f>
        <v>0.73611111111111116</v>
      </c>
      <c r="J94" s="4">
        <f>IFERROR(TIMEVALUE(RIGHT('Spring 2025'!$H94,8)),"")</f>
        <v>0.875</v>
      </c>
      <c r="K94" s="3" t="s">
        <v>10</v>
      </c>
      <c r="L94" s="3" t="s">
        <v>15</v>
      </c>
      <c r="M94" s="3"/>
      <c r="N94" s="5">
        <v>2.5</v>
      </c>
      <c r="O94" s="6">
        <f t="shared" si="30"/>
        <v>8</v>
      </c>
      <c r="P94" s="6">
        <f t="shared" si="31"/>
        <v>17</v>
      </c>
      <c r="Q94" s="6" t="str">
        <f t="shared" si="32"/>
        <v xml:space="preserve">SB.ELCT </v>
      </c>
      <c r="R94" s="6" t="str" cm="1">
        <f t="array" ref="R94">_xlfn.IFS('Spring 2025'!$S94,'Spring 2025'!$S$1,'Spring 2025'!$T94,'Spring 2025'!$T$1,'Spring 2025'!$U94,'Spring 2025'!$U$1,'Spring 2025'!$V94,'Spring 2025'!$V$1,'Spring 2025'!$W94,'Spring 2025'!$W$1,'Spring 2025'!$X94,'Spring 2025'!$X$1,'Spring 2025'!$Y94,'Spring 2025'!$Y$1,'Spring 2025'!$Z94,'Spring 2025'!$Z$1,'Spring 2025'!$AA94,'Spring 2025'!$AA$1,'Spring 2025'!$AB94,'Spring 2025'!$AB$1,'Spring 2025'!$AC94,'Spring 2025'!$AC$1,'Spring 2025'!$AD94,'Spring 2025'!$AD$1)</f>
        <v>Elective</v>
      </c>
      <c r="S94" s="8" t="b">
        <f t="shared" si="33"/>
        <v>0</v>
      </c>
      <c r="T94" s="8" t="b">
        <f t="shared" si="34"/>
        <v>0</v>
      </c>
      <c r="U94" s="8" t="b">
        <f t="shared" si="35"/>
        <v>0</v>
      </c>
      <c r="V94" s="8" t="b">
        <f t="shared" si="36"/>
        <v>0</v>
      </c>
      <c r="W94" s="8" t="b">
        <f t="shared" si="37"/>
        <v>0</v>
      </c>
      <c r="X94" s="8" t="b">
        <f t="shared" si="38"/>
        <v>0</v>
      </c>
      <c r="Y94" s="8" t="b">
        <f t="shared" si="39"/>
        <v>0</v>
      </c>
      <c r="Z94" s="8" t="b">
        <f t="shared" si="40"/>
        <v>0</v>
      </c>
      <c r="AA94" s="8" t="b">
        <f t="shared" si="41"/>
        <v>0</v>
      </c>
      <c r="AB94" s="8" t="b">
        <f t="shared" si="42"/>
        <v>1</v>
      </c>
      <c r="AC94" s="8" t="b">
        <f t="shared" si="43"/>
        <v>0</v>
      </c>
      <c r="AD94" s="8" t="b">
        <f t="shared" si="44"/>
        <v>0</v>
      </c>
    </row>
    <row r="95" spans="1:30" ht="19.5" customHeight="1">
      <c r="A95" s="3" t="s">
        <v>131</v>
      </c>
      <c r="B95" s="3" t="s">
        <v>13</v>
      </c>
      <c r="C95" s="3" t="s">
        <v>238</v>
      </c>
      <c r="D95" s="3" t="str">
        <f>LEFT(Table2[[#This Row],[Section]],FIND(" - ",Table2[[#This Row],[Section]])-1)</f>
        <v>GBA 474-SB.ONLBA</v>
      </c>
      <c r="E95" s="3" t="str">
        <f>MID(Table2[[#This Row],[Section]],Table2[[#This Row],[Data 2]]+1,50)</f>
        <v xml:space="preserve"> Advanced Analytics-Driven Decisions</v>
      </c>
      <c r="F95" s="3" t="s">
        <v>124</v>
      </c>
      <c r="G95" s="3" t="s">
        <v>231</v>
      </c>
      <c r="H95" s="3" t="s">
        <v>228</v>
      </c>
      <c r="I95" s="4">
        <f>IFERROR(TIMEVALUE(LEFT('Spring 2025'!$H95,9)),"")</f>
        <v>0.79166666666666663</v>
      </c>
      <c r="J95" s="4">
        <f>IFERROR(TIMEVALUE(RIGHT('Spring 2025'!$H95,8)),"")</f>
        <v>0.875</v>
      </c>
      <c r="K95" s="3" t="s">
        <v>10</v>
      </c>
      <c r="L95" s="3" t="s">
        <v>11</v>
      </c>
      <c r="M95" s="3" t="s">
        <v>207</v>
      </c>
      <c r="N95" s="5">
        <v>2.5</v>
      </c>
      <c r="O95" s="6">
        <f t="shared" si="30"/>
        <v>8</v>
      </c>
      <c r="P95" s="6">
        <f t="shared" si="31"/>
        <v>18</v>
      </c>
      <c r="Q95" s="6" t="str">
        <f t="shared" si="32"/>
        <v xml:space="preserve">SB.ONLBA </v>
      </c>
      <c r="R95" s="6" t="str" cm="1">
        <f t="array" ref="R95">_xlfn.IFS('Spring 2025'!$S95,'Spring 2025'!$S$1,'Spring 2025'!$T95,'Spring 2025'!$T$1,'Spring 2025'!$U95,'Spring 2025'!$U$1,'Spring 2025'!$V95,'Spring 2025'!$V$1,'Spring 2025'!$W95,'Spring 2025'!$W$1,'Spring 2025'!$X95,'Spring 2025'!$X$1,'Spring 2025'!$Y95,'Spring 2025'!$Y$1,'Spring 2025'!$Z95,'Spring 2025'!$Z$1,'Spring 2025'!$AA95,'Spring 2025'!$AA$1,'Spring 2025'!$AB95,'Spring 2025'!$AB$1,'Spring 2025'!$AC95,'Spring 2025'!$AC$1,'Spring 2025'!$AD95,'Spring 2025'!$AD$1)</f>
        <v>OMSBA</v>
      </c>
      <c r="S95" s="6" t="b">
        <f t="shared" si="33"/>
        <v>0</v>
      </c>
      <c r="T95" s="6" t="b">
        <f t="shared" si="34"/>
        <v>0</v>
      </c>
      <c r="U95" s="6" t="b">
        <f t="shared" si="35"/>
        <v>0</v>
      </c>
      <c r="V95" s="6" t="b">
        <f t="shared" si="36"/>
        <v>0</v>
      </c>
      <c r="W95" s="6" t="b">
        <f t="shared" si="37"/>
        <v>0</v>
      </c>
      <c r="X95" s="6" t="b">
        <f t="shared" si="38"/>
        <v>0</v>
      </c>
      <c r="Y95" s="6" t="b">
        <f t="shared" si="39"/>
        <v>0</v>
      </c>
      <c r="Z95" s="6" t="b">
        <f t="shared" si="40"/>
        <v>1</v>
      </c>
      <c r="AA95" s="6" t="b">
        <f t="shared" si="41"/>
        <v>0</v>
      </c>
      <c r="AB95" s="6" t="b">
        <f t="shared" si="42"/>
        <v>0</v>
      </c>
      <c r="AC95" s="6" t="b">
        <f t="shared" si="43"/>
        <v>0</v>
      </c>
      <c r="AD95" s="6" t="b">
        <f t="shared" si="44"/>
        <v>0</v>
      </c>
    </row>
    <row r="96" spans="1:30" ht="19.5" customHeight="1">
      <c r="A96" s="3" t="s">
        <v>131</v>
      </c>
      <c r="B96" s="3" t="s">
        <v>13</v>
      </c>
      <c r="C96" s="3" t="s">
        <v>140</v>
      </c>
      <c r="D96" s="3" t="str">
        <f>LEFT(Table2[[#This Row],[Section]],FIND(" - ",Table2[[#This Row],[Section]])-1)</f>
        <v>GBA 478-SB.ELCT.HYB</v>
      </c>
      <c r="E96" s="3" t="str">
        <f>MID(Table2[[#This Row],[Section]],Table2[[#This Row],[Data 2]]+1,50)</f>
        <v xml:space="preserve"> AI &amp; Business</v>
      </c>
      <c r="F96" s="3" t="s">
        <v>125</v>
      </c>
      <c r="G96" s="3" t="s">
        <v>211</v>
      </c>
      <c r="H96" s="3" t="s">
        <v>212</v>
      </c>
      <c r="I96" s="4">
        <f>IFERROR(TIMEVALUE(LEFT('Spring 2025'!$H96,9)),"")</f>
        <v>0.73611111111111116</v>
      </c>
      <c r="J96" s="4">
        <f>IFERROR(TIMEVALUE(RIGHT('Spring 2025'!$H96,8)),"")</f>
        <v>0.875</v>
      </c>
      <c r="K96" s="3" t="s">
        <v>10</v>
      </c>
      <c r="L96" s="3" t="s">
        <v>93</v>
      </c>
      <c r="M96" s="3" t="s">
        <v>207</v>
      </c>
      <c r="N96" s="5">
        <v>2.5</v>
      </c>
      <c r="O96" s="6">
        <f t="shared" si="30"/>
        <v>8</v>
      </c>
      <c r="P96" s="6">
        <f t="shared" si="31"/>
        <v>21</v>
      </c>
      <c r="Q96" s="6" t="str">
        <f t="shared" si="32"/>
        <v xml:space="preserve">SB.ELCT.HYB </v>
      </c>
      <c r="R96" s="6" t="str" cm="1">
        <f t="array" ref="R96">_xlfn.IFS('Spring 2025'!$S96,'Spring 2025'!$S$1,'Spring 2025'!$T96,'Spring 2025'!$T$1,'Spring 2025'!$U96,'Spring 2025'!$U$1,'Spring 2025'!$V96,'Spring 2025'!$V$1,'Spring 2025'!$W96,'Spring 2025'!$W$1,'Spring 2025'!$X96,'Spring 2025'!$X$1,'Spring 2025'!$Y96,'Spring 2025'!$Y$1,'Spring 2025'!$Z96,'Spring 2025'!$Z$1,'Spring 2025'!$AA96,'Spring 2025'!$AA$1,'Spring 2025'!$AB96,'Spring 2025'!$AB$1,'Spring 2025'!$AC96,'Spring 2025'!$AC$1,'Spring 2025'!$AD96,'Spring 2025'!$AD$1)</f>
        <v>Elective</v>
      </c>
      <c r="S96" s="8" t="b">
        <f t="shared" si="33"/>
        <v>0</v>
      </c>
      <c r="T96" s="8" t="b">
        <f t="shared" si="34"/>
        <v>0</v>
      </c>
      <c r="U96" s="8" t="b">
        <f t="shared" si="35"/>
        <v>0</v>
      </c>
      <c r="V96" s="8" t="b">
        <f t="shared" si="36"/>
        <v>0</v>
      </c>
      <c r="W96" s="8" t="b">
        <f t="shared" si="37"/>
        <v>0</v>
      </c>
      <c r="X96" s="8" t="b">
        <f t="shared" si="38"/>
        <v>0</v>
      </c>
      <c r="Y96" s="8" t="b">
        <f t="shared" si="39"/>
        <v>0</v>
      </c>
      <c r="Z96" s="8" t="b">
        <f t="shared" si="40"/>
        <v>0</v>
      </c>
      <c r="AA96" s="8" t="b">
        <f t="shared" si="41"/>
        <v>0</v>
      </c>
      <c r="AB96" s="8" t="b">
        <f t="shared" si="42"/>
        <v>1</v>
      </c>
      <c r="AC96" s="8" t="b">
        <f t="shared" si="43"/>
        <v>0</v>
      </c>
      <c r="AD96" s="8" t="b">
        <f t="shared" si="44"/>
        <v>0</v>
      </c>
    </row>
    <row r="97" spans="1:30" ht="19.5" customHeight="1">
      <c r="A97" s="3" t="s">
        <v>143</v>
      </c>
      <c r="B97" s="3" t="s">
        <v>13</v>
      </c>
      <c r="C97" s="3" t="s">
        <v>144</v>
      </c>
      <c r="D97" s="3" t="str">
        <f>LEFT(Table2[[#This Row],[Section]],FIND(" - ",Table2[[#This Row],[Section]])-1)</f>
        <v>HSM 437-SB.ELCT</v>
      </c>
      <c r="E97" s="3" t="str">
        <f>MID(Table2[[#This Row],[Section]],Table2[[#This Row],[Data 2]]+1,50)</f>
        <v xml:space="preserve"> Managing Health Care Operations</v>
      </c>
      <c r="F97" s="3" t="s">
        <v>145</v>
      </c>
      <c r="G97" s="3" t="s">
        <v>231</v>
      </c>
      <c r="H97" s="3" t="s">
        <v>212</v>
      </c>
      <c r="I97" s="4">
        <f>IFERROR(TIMEVALUE(LEFT('Spring 2025'!$H97,9)),"")</f>
        <v>0.73611111111111116</v>
      </c>
      <c r="J97" s="4">
        <f>IFERROR(TIMEVALUE(RIGHT('Spring 2025'!$H97,8)),"")</f>
        <v>0.875</v>
      </c>
      <c r="K97" s="3" t="s">
        <v>10</v>
      </c>
      <c r="L97" s="3" t="s">
        <v>15</v>
      </c>
      <c r="M97" s="3"/>
      <c r="N97" s="5">
        <v>2.5</v>
      </c>
      <c r="O97" s="6">
        <f t="shared" si="30"/>
        <v>8</v>
      </c>
      <c r="P97" s="6">
        <f t="shared" si="31"/>
        <v>17</v>
      </c>
      <c r="Q97" s="6" t="str">
        <f t="shared" si="32"/>
        <v xml:space="preserve">SB.ELCT </v>
      </c>
      <c r="R97" s="6" t="str" cm="1">
        <f t="array" ref="R97">_xlfn.IFS('Spring 2025'!$S97,'Spring 2025'!$S$1,'Spring 2025'!$T97,'Spring 2025'!$T$1,'Spring 2025'!$U97,'Spring 2025'!$U$1,'Spring 2025'!$V97,'Spring 2025'!$V$1,'Spring 2025'!$W97,'Spring 2025'!$W$1,'Spring 2025'!$X97,'Spring 2025'!$X$1,'Spring 2025'!$Y97,'Spring 2025'!$Y$1,'Spring 2025'!$Z97,'Spring 2025'!$Z$1,'Spring 2025'!$AA97,'Spring 2025'!$AA$1,'Spring 2025'!$AB97,'Spring 2025'!$AB$1,'Spring 2025'!$AC97,'Spring 2025'!$AC$1,'Spring 2025'!$AD97,'Spring 2025'!$AD$1)</f>
        <v>Elective</v>
      </c>
      <c r="S97" s="6" t="b">
        <f t="shared" si="33"/>
        <v>0</v>
      </c>
      <c r="T97" s="6" t="b">
        <f t="shared" si="34"/>
        <v>0</v>
      </c>
      <c r="U97" s="6" t="b">
        <f t="shared" si="35"/>
        <v>0</v>
      </c>
      <c r="V97" s="6" t="b">
        <f t="shared" si="36"/>
        <v>0</v>
      </c>
      <c r="W97" s="6" t="b">
        <f t="shared" si="37"/>
        <v>0</v>
      </c>
      <c r="X97" s="6" t="b">
        <f t="shared" si="38"/>
        <v>0</v>
      </c>
      <c r="Y97" s="6" t="b">
        <f t="shared" si="39"/>
        <v>0</v>
      </c>
      <c r="Z97" s="6" t="b">
        <f t="shared" si="40"/>
        <v>0</v>
      </c>
      <c r="AA97" s="6" t="b">
        <f t="shared" si="41"/>
        <v>0</v>
      </c>
      <c r="AB97" s="6" t="b">
        <f t="shared" si="42"/>
        <v>1</v>
      </c>
      <c r="AC97" s="6" t="b">
        <f t="shared" si="43"/>
        <v>0</v>
      </c>
      <c r="AD97" s="6" t="b">
        <f t="shared" si="44"/>
        <v>0</v>
      </c>
    </row>
    <row r="98" spans="1:30" ht="19.5" customHeight="1">
      <c r="A98" s="3" t="s">
        <v>143</v>
      </c>
      <c r="B98" s="3" t="s">
        <v>13</v>
      </c>
      <c r="C98" s="3" t="s">
        <v>146</v>
      </c>
      <c r="D98" s="3" t="str">
        <f>LEFT(Table2[[#This Row],[Section]],FIND(" - ",Table2[[#This Row],[Section]])-1)</f>
        <v>HSM 440-SB.ELCT.HYFX</v>
      </c>
      <c r="E98" s="3" t="str">
        <f>MID(Table2[[#This Row],[Section]],Table2[[#This Row],[Data 2]]+1,50)</f>
        <v xml:space="preserve"> Evolving Medical Markets</v>
      </c>
      <c r="F98" s="3" t="s">
        <v>142</v>
      </c>
      <c r="G98" s="3" t="s">
        <v>219</v>
      </c>
      <c r="H98" s="3" t="s">
        <v>212</v>
      </c>
      <c r="I98" s="4">
        <f>IFERROR(TIMEVALUE(LEFT('Spring 2025'!$H98,9)),"")</f>
        <v>0.73611111111111116</v>
      </c>
      <c r="J98" s="4">
        <f>IFERROR(TIMEVALUE(RIGHT('Spring 2025'!$H98,8)),"")</f>
        <v>0.875</v>
      </c>
      <c r="K98" s="3" t="s">
        <v>10</v>
      </c>
      <c r="L98" s="3" t="s">
        <v>237</v>
      </c>
      <c r="M98" s="3"/>
      <c r="N98" s="5">
        <v>2.5</v>
      </c>
      <c r="O98" s="6">
        <f t="shared" ref="O98:O134" si="45">FIND("-",C98)</f>
        <v>8</v>
      </c>
      <c r="P98" s="6">
        <f t="shared" ref="P98:P131" si="46">FIND("-",C98,(O98+1))</f>
        <v>22</v>
      </c>
      <c r="Q98" s="6" t="str">
        <f t="shared" ref="Q98:Q131" si="47">MID(C98,O98+1,(P98-O98-1))</f>
        <v xml:space="preserve">SB.ELCT.HYFX </v>
      </c>
      <c r="R98" s="6" t="str" cm="1">
        <f t="array" ref="R98">_xlfn.IFS('Spring 2025'!$S98,'Spring 2025'!$S$1,'Spring 2025'!$T98,'Spring 2025'!$T$1,'Spring 2025'!$U98,'Spring 2025'!$U$1,'Spring 2025'!$V98,'Spring 2025'!$V$1,'Spring 2025'!$W98,'Spring 2025'!$W$1,'Spring 2025'!$X98,'Spring 2025'!$X$1,'Spring 2025'!$Y98,'Spring 2025'!$Y$1,'Spring 2025'!$Z98,'Spring 2025'!$Z$1,'Spring 2025'!$AA98,'Spring 2025'!$AA$1,'Spring 2025'!$AB98,'Spring 2025'!$AB$1,'Spring 2025'!$AC98,'Spring 2025'!$AC$1,'Spring 2025'!$AD98,'Spring 2025'!$AD$1)</f>
        <v>Elective</v>
      </c>
      <c r="S98" s="8" t="b">
        <f t="shared" ref="S98:S134" si="48">ISNUMBER(SEARCH("MBA",$Q98))</f>
        <v>0</v>
      </c>
      <c r="T98" s="8" t="b">
        <f t="shared" ref="T98:T134" si="49">ISNUMBER(SEARCH("MSF",$Q98))</f>
        <v>0</v>
      </c>
      <c r="U98" s="8" t="b">
        <f t="shared" ref="U98:U134" si="50">ISNUMBER(SEARCH("MSA",$Q98))</f>
        <v>0</v>
      </c>
      <c r="V98" s="8" t="b">
        <f t="shared" ref="V98:V134" si="51">OR((ISNUMBER(SEARCH("AN1",$Q98))),(ISNUMBER(SEARCH("BUA",$Q98))))</f>
        <v>0</v>
      </c>
      <c r="W98" s="8" t="b">
        <f t="shared" ref="W98:W134" si="52">OR((ISNUMBER(SEARCH("AN2",$Q98))),(ISNUMBER(SEARCH("MKA",$Q98))))</f>
        <v>0</v>
      </c>
      <c r="X98" s="8" t="b">
        <f t="shared" ref="X98:X134" si="53">ISNUMBER(SEARCH("AIB",$Q98))</f>
        <v>0</v>
      </c>
      <c r="Y98" s="8" t="b">
        <f t="shared" ref="Y98:Y134" si="54">ISNUMBER(SEARCH("AN3",$Q98))</f>
        <v>0</v>
      </c>
      <c r="Z98" s="8" t="b">
        <f t="shared" ref="Z98:Z134" si="55">ISNUMBER(SEARCH("ONLBA",$Q98))</f>
        <v>0</v>
      </c>
      <c r="AA98" s="8" t="b">
        <f t="shared" ref="AA98:AA134" si="56">ISNUMBER(SEARCH("PHD",$Q98))</f>
        <v>0</v>
      </c>
      <c r="AB98" s="8" t="b">
        <f t="shared" ref="AB98:AB134" si="57">ISNUMBER(SEARCH("ELCT",$Q98))</f>
        <v>1</v>
      </c>
      <c r="AC98" s="8" t="b">
        <f t="shared" ref="AC98:AC134" si="58">ISNUMBER(SEARCH("MMM",$Q98))</f>
        <v>0</v>
      </c>
      <c r="AD98" s="8" t="b">
        <f t="shared" ref="AD98:AD134" si="59">ISNUMBER(SEARCH("EXP",$Q98))</f>
        <v>0</v>
      </c>
    </row>
    <row r="99" spans="1:30" ht="19.5" customHeight="1">
      <c r="A99" s="3" t="s">
        <v>151</v>
      </c>
      <c r="B99" s="3" t="s">
        <v>13</v>
      </c>
      <c r="C99" s="3" t="s">
        <v>149</v>
      </c>
      <c r="D99" s="3" t="str">
        <f>LEFT(Table2[[#This Row],[Section]],FIND(" - ",Table2[[#This Row],[Section]])-1)</f>
        <v>MGC 402-SB.MBA1</v>
      </c>
      <c r="E99" s="3" t="str">
        <f>MID(Table2[[#This Row],[Section]],Table2[[#This Row],[Data 2]]+1,50)</f>
        <v xml:space="preserve"> Interpersonal Persuasion</v>
      </c>
      <c r="F99" s="23" t="s">
        <v>153</v>
      </c>
      <c r="G99" s="3" t="s">
        <v>216</v>
      </c>
      <c r="H99" s="3" t="s">
        <v>222</v>
      </c>
      <c r="I99" s="4">
        <v>0.56944444444444442</v>
      </c>
      <c r="J99" s="4">
        <v>0.65972222222222221</v>
      </c>
      <c r="K99" s="3" t="s">
        <v>10</v>
      </c>
      <c r="L99" s="3" t="s">
        <v>15</v>
      </c>
      <c r="M99" s="3"/>
      <c r="N99" s="5">
        <v>2.5</v>
      </c>
      <c r="O99" s="6">
        <f t="shared" si="45"/>
        <v>8</v>
      </c>
      <c r="P99" s="6">
        <f t="shared" si="46"/>
        <v>17</v>
      </c>
      <c r="Q99" s="6" t="str">
        <f t="shared" si="47"/>
        <v xml:space="preserve">SB.MBA1 </v>
      </c>
      <c r="R99" s="6" t="str" cm="1">
        <f t="array" ref="R99">_xlfn.IFS('Spring 2025'!$S99,'Spring 2025'!$S$1,'Spring 2025'!$T99,'Spring 2025'!$T$1,'Spring 2025'!$U99,'Spring 2025'!$U$1,'Spring 2025'!$V99,'Spring 2025'!$V$1,'Spring 2025'!$W99,'Spring 2025'!$W$1,'Spring 2025'!$X99,'Spring 2025'!$X$1,'Spring 2025'!$Y99,'Spring 2025'!$Y$1,'Spring 2025'!$Z99,'Spring 2025'!$Z$1,'Spring 2025'!$AA99,'Spring 2025'!$AA$1,'Spring 2025'!$AB99,'Spring 2025'!$AB$1,'Spring 2025'!$AC99,'Spring 2025'!$AC$1,'Spring 2025'!$AD99,'Spring 2025'!$AD$1)</f>
        <v>MBA</v>
      </c>
      <c r="S99" s="6" t="b">
        <f t="shared" si="48"/>
        <v>1</v>
      </c>
      <c r="T99" s="6" t="b">
        <f t="shared" si="49"/>
        <v>0</v>
      </c>
      <c r="U99" s="6" t="b">
        <f t="shared" si="50"/>
        <v>0</v>
      </c>
      <c r="V99" s="6" t="b">
        <f t="shared" si="51"/>
        <v>0</v>
      </c>
      <c r="W99" s="6" t="b">
        <f t="shared" si="52"/>
        <v>0</v>
      </c>
      <c r="X99" s="6" t="b">
        <f t="shared" si="53"/>
        <v>0</v>
      </c>
      <c r="Y99" s="6" t="b">
        <f t="shared" si="54"/>
        <v>0</v>
      </c>
      <c r="Z99" s="6" t="b">
        <f t="shared" si="55"/>
        <v>0</v>
      </c>
      <c r="AA99" s="6" t="b">
        <f t="shared" si="56"/>
        <v>0</v>
      </c>
      <c r="AB99" s="6" t="b">
        <f t="shared" si="57"/>
        <v>0</v>
      </c>
      <c r="AC99" s="6" t="b">
        <f t="shared" si="58"/>
        <v>0</v>
      </c>
      <c r="AD99" s="6" t="b">
        <f t="shared" si="59"/>
        <v>0</v>
      </c>
    </row>
    <row r="100" spans="1:30" ht="19.5" customHeight="1">
      <c r="A100" s="3" t="s">
        <v>151</v>
      </c>
      <c r="B100" s="3" t="s">
        <v>13</v>
      </c>
      <c r="C100" s="3" t="s">
        <v>152</v>
      </c>
      <c r="D100" s="3" t="str">
        <f>LEFT(Table2[[#This Row],[Section]],FIND(" - ",Table2[[#This Row],[Section]])-1)</f>
        <v>MGC 402-SB.MBA2</v>
      </c>
      <c r="E100" s="3" t="str">
        <f>MID(Table2[[#This Row],[Section]],Table2[[#This Row],[Data 2]]+1,50)</f>
        <v xml:space="preserve"> Interpersonal Persuasion</v>
      </c>
      <c r="F100" s="3" t="s">
        <v>150</v>
      </c>
      <c r="G100" s="3" t="s">
        <v>216</v>
      </c>
      <c r="H100" s="3" t="s">
        <v>232</v>
      </c>
      <c r="I100" s="4">
        <v>0.40972222222222227</v>
      </c>
      <c r="J100" s="4">
        <v>0.5</v>
      </c>
      <c r="K100" s="3" t="s">
        <v>10</v>
      </c>
      <c r="L100" s="3" t="s">
        <v>15</v>
      </c>
      <c r="M100" s="3"/>
      <c r="N100" s="5">
        <v>2.5</v>
      </c>
      <c r="O100" s="6">
        <f t="shared" si="45"/>
        <v>8</v>
      </c>
      <c r="P100" s="6">
        <f t="shared" si="46"/>
        <v>17</v>
      </c>
      <c r="Q100" s="6" t="str">
        <f t="shared" si="47"/>
        <v xml:space="preserve">SB.MBA2 </v>
      </c>
      <c r="R100" s="6" t="str" cm="1">
        <f t="array" ref="R100">_xlfn.IFS('Spring 2025'!$S100,'Spring 2025'!$S$1,'Spring 2025'!$T100,'Spring 2025'!$T$1,'Spring 2025'!$U100,'Spring 2025'!$U$1,'Spring 2025'!$V100,'Spring 2025'!$V$1,'Spring 2025'!$W100,'Spring 2025'!$W$1,'Spring 2025'!$X100,'Spring 2025'!$X$1,'Spring 2025'!$Y100,'Spring 2025'!$Y$1,'Spring 2025'!$Z100,'Spring 2025'!$Z$1,'Spring 2025'!$AA100,'Spring 2025'!$AA$1,'Spring 2025'!$AB100,'Spring 2025'!$AB$1,'Spring 2025'!$AC100,'Spring 2025'!$AC$1,'Spring 2025'!$AD100,'Spring 2025'!$AD$1)</f>
        <v>MBA</v>
      </c>
      <c r="S100" s="8" t="b">
        <f t="shared" si="48"/>
        <v>1</v>
      </c>
      <c r="T100" s="8" t="b">
        <f t="shared" si="49"/>
        <v>0</v>
      </c>
      <c r="U100" s="8" t="b">
        <f t="shared" si="50"/>
        <v>0</v>
      </c>
      <c r="V100" s="8" t="b">
        <f t="shared" si="51"/>
        <v>0</v>
      </c>
      <c r="W100" s="8" t="b">
        <f t="shared" si="52"/>
        <v>0</v>
      </c>
      <c r="X100" s="8" t="b">
        <f t="shared" si="53"/>
        <v>0</v>
      </c>
      <c r="Y100" s="8" t="b">
        <f t="shared" si="54"/>
        <v>0</v>
      </c>
      <c r="Z100" s="8" t="b">
        <f t="shared" si="55"/>
        <v>0</v>
      </c>
      <c r="AA100" s="8" t="b">
        <f t="shared" si="56"/>
        <v>0</v>
      </c>
      <c r="AB100" s="8" t="b">
        <f t="shared" si="57"/>
        <v>0</v>
      </c>
      <c r="AC100" s="8" t="b">
        <f t="shared" si="58"/>
        <v>0</v>
      </c>
      <c r="AD100" s="8" t="b">
        <f t="shared" si="59"/>
        <v>0</v>
      </c>
    </row>
    <row r="101" spans="1:30" ht="19.5" customHeight="1">
      <c r="A101" s="3" t="s">
        <v>151</v>
      </c>
      <c r="B101" s="3" t="s">
        <v>13</v>
      </c>
      <c r="C101" s="3" t="s">
        <v>154</v>
      </c>
      <c r="D101" s="3" t="str">
        <f>LEFT(Table2[[#This Row],[Section]],FIND(" - ",Table2[[#This Row],[Section]])-1)</f>
        <v>MGC 406-SB.MBA1</v>
      </c>
      <c r="E101" s="3" t="str">
        <f>MID(Table2[[#This Row],[Section]],Table2[[#This Row],[Data 2]]+1,50)</f>
        <v xml:space="preserve"> Communication for Professionals</v>
      </c>
      <c r="F101" s="3" t="s">
        <v>155</v>
      </c>
      <c r="G101" s="3" t="s">
        <v>215</v>
      </c>
      <c r="H101" s="9" t="s">
        <v>212</v>
      </c>
      <c r="I101" s="4">
        <f>IFERROR(TIMEVALUE(LEFT('Spring 2025'!$H101,9)),"")</f>
        <v>0.73611111111111116</v>
      </c>
      <c r="J101" s="4">
        <f>IFERROR(TIMEVALUE(RIGHT('Spring 2025'!$H101,8)),"")</f>
        <v>0.875</v>
      </c>
      <c r="K101" s="3" t="s">
        <v>10</v>
      </c>
      <c r="L101" s="3" t="s">
        <v>15</v>
      </c>
      <c r="M101" s="3"/>
      <c r="N101" s="5">
        <v>2.5</v>
      </c>
      <c r="O101" s="6">
        <f t="shared" si="45"/>
        <v>8</v>
      </c>
      <c r="P101" s="6">
        <f t="shared" si="46"/>
        <v>17</v>
      </c>
      <c r="Q101" s="6" t="str">
        <f t="shared" si="47"/>
        <v xml:space="preserve">SB.MBA1 </v>
      </c>
      <c r="R101" s="6" t="str" cm="1">
        <f t="array" ref="R101">_xlfn.IFS('Spring 2025'!$S101,'Spring 2025'!$S$1,'Spring 2025'!$T101,'Spring 2025'!$T$1,'Spring 2025'!$U101,'Spring 2025'!$U$1,'Spring 2025'!$V101,'Spring 2025'!$V$1,'Spring 2025'!$W101,'Spring 2025'!$W$1,'Spring 2025'!$X101,'Spring 2025'!$X$1,'Spring 2025'!$Y101,'Spring 2025'!$Y$1,'Spring 2025'!$Z101,'Spring 2025'!$Z$1,'Spring 2025'!$AA101,'Spring 2025'!$AA$1,'Spring 2025'!$AB101,'Spring 2025'!$AB$1,'Spring 2025'!$AC101,'Spring 2025'!$AC$1,'Spring 2025'!$AD101,'Spring 2025'!$AD$1)</f>
        <v>MBA</v>
      </c>
      <c r="S101" s="6" t="b">
        <f t="shared" si="48"/>
        <v>1</v>
      </c>
      <c r="T101" s="6" t="b">
        <f t="shared" si="49"/>
        <v>0</v>
      </c>
      <c r="U101" s="6" t="b">
        <f t="shared" si="50"/>
        <v>0</v>
      </c>
      <c r="V101" s="6" t="b">
        <f t="shared" si="51"/>
        <v>0</v>
      </c>
      <c r="W101" s="6" t="b">
        <f t="shared" si="52"/>
        <v>0</v>
      </c>
      <c r="X101" s="6" t="b">
        <f t="shared" si="53"/>
        <v>0</v>
      </c>
      <c r="Y101" s="6" t="b">
        <f t="shared" si="54"/>
        <v>0</v>
      </c>
      <c r="Z101" s="6" t="b">
        <f t="shared" si="55"/>
        <v>0</v>
      </c>
      <c r="AA101" s="6" t="b">
        <f t="shared" si="56"/>
        <v>0</v>
      </c>
      <c r="AB101" s="6" t="b">
        <f t="shared" si="57"/>
        <v>0</v>
      </c>
      <c r="AC101" s="6" t="b">
        <f t="shared" si="58"/>
        <v>0</v>
      </c>
      <c r="AD101" s="6" t="b">
        <f t="shared" si="59"/>
        <v>0</v>
      </c>
    </row>
    <row r="102" spans="1:30" ht="19.5" customHeight="1">
      <c r="A102" s="3" t="s">
        <v>151</v>
      </c>
      <c r="B102" s="3" t="s">
        <v>13</v>
      </c>
      <c r="C102" s="3" t="s">
        <v>156</v>
      </c>
      <c r="D102" s="3" t="str">
        <f>LEFT(Table2[[#This Row],[Section]],FIND(" - ",Table2[[#This Row],[Section]])-1)</f>
        <v>MGC 406-SB.MBA2</v>
      </c>
      <c r="E102" s="3" t="str">
        <f>MID(Table2[[#This Row],[Section]],Table2[[#This Row],[Data 2]]+1,50)</f>
        <v xml:space="preserve"> Communication for Professionals</v>
      </c>
      <c r="F102" s="3" t="s">
        <v>153</v>
      </c>
      <c r="G102" s="3" t="s">
        <v>231</v>
      </c>
      <c r="H102" s="3" t="s">
        <v>212</v>
      </c>
      <c r="I102" s="4">
        <f>IFERROR(TIMEVALUE(LEFT('Spring 2025'!$H102,9)),"")</f>
        <v>0.73611111111111116</v>
      </c>
      <c r="J102" s="4">
        <f>IFERROR(TIMEVALUE(RIGHT('Spring 2025'!$H102,8)),"")</f>
        <v>0.875</v>
      </c>
      <c r="K102" s="3" t="s">
        <v>10</v>
      </c>
      <c r="L102" s="3" t="s">
        <v>15</v>
      </c>
      <c r="M102" s="3"/>
      <c r="N102" s="5">
        <v>2.5</v>
      </c>
      <c r="O102" s="6">
        <f t="shared" si="45"/>
        <v>8</v>
      </c>
      <c r="P102" s="6">
        <f t="shared" si="46"/>
        <v>17</v>
      </c>
      <c r="Q102" s="6" t="str">
        <f t="shared" si="47"/>
        <v xml:space="preserve">SB.MBA2 </v>
      </c>
      <c r="R102" s="6" t="str" cm="1">
        <f t="array" ref="R102">_xlfn.IFS('Spring 2025'!$S102,'Spring 2025'!$S$1,'Spring 2025'!$T102,'Spring 2025'!$T$1,'Spring 2025'!$U102,'Spring 2025'!$U$1,'Spring 2025'!$V102,'Spring 2025'!$V$1,'Spring 2025'!$W102,'Spring 2025'!$W$1,'Spring 2025'!$X102,'Spring 2025'!$X$1,'Spring 2025'!$Y102,'Spring 2025'!$Y$1,'Spring 2025'!$Z102,'Spring 2025'!$Z$1,'Spring 2025'!$AA102,'Spring 2025'!$AA$1,'Spring 2025'!$AB102,'Spring 2025'!$AB$1,'Spring 2025'!$AC102,'Spring 2025'!$AC$1,'Spring 2025'!$AD102,'Spring 2025'!$AD$1)</f>
        <v>MBA</v>
      </c>
      <c r="S102" s="8" t="b">
        <f t="shared" si="48"/>
        <v>1</v>
      </c>
      <c r="T102" s="8" t="b">
        <f t="shared" si="49"/>
        <v>0</v>
      </c>
      <c r="U102" s="8" t="b">
        <f t="shared" si="50"/>
        <v>0</v>
      </c>
      <c r="V102" s="8" t="b">
        <f t="shared" si="51"/>
        <v>0</v>
      </c>
      <c r="W102" s="8" t="b">
        <f t="shared" si="52"/>
        <v>0</v>
      </c>
      <c r="X102" s="8" t="b">
        <f t="shared" si="53"/>
        <v>0</v>
      </c>
      <c r="Y102" s="8" t="b">
        <f t="shared" si="54"/>
        <v>0</v>
      </c>
      <c r="Z102" s="8" t="b">
        <f t="shared" si="55"/>
        <v>0</v>
      </c>
      <c r="AA102" s="8" t="b">
        <f t="shared" si="56"/>
        <v>0</v>
      </c>
      <c r="AB102" s="8" t="b">
        <f t="shared" si="57"/>
        <v>0</v>
      </c>
      <c r="AC102" s="8" t="b">
        <f t="shared" si="58"/>
        <v>0</v>
      </c>
      <c r="AD102" s="8" t="b">
        <f t="shared" si="59"/>
        <v>0</v>
      </c>
    </row>
    <row r="103" spans="1:30" ht="19.5" customHeight="1">
      <c r="A103" s="3" t="s">
        <v>151</v>
      </c>
      <c r="B103" s="3" t="s">
        <v>13</v>
      </c>
      <c r="C103" s="3" t="s">
        <v>157</v>
      </c>
      <c r="D103" s="3" t="str">
        <f>LEFT(Table2[[#This Row],[Section]],FIND(" - ",Table2[[#This Row],[Section]])-1)</f>
        <v>MGC 406-SB.MBA3</v>
      </c>
      <c r="E103" s="3" t="str">
        <f>MID(Table2[[#This Row],[Section]],Table2[[#This Row],[Data 2]]+1,50)</f>
        <v xml:space="preserve"> Communication for Professionals</v>
      </c>
      <c r="F103" s="3" t="s">
        <v>158</v>
      </c>
      <c r="G103" s="3" t="s">
        <v>219</v>
      </c>
      <c r="H103" s="3" t="s">
        <v>212</v>
      </c>
      <c r="I103" s="4">
        <f>IFERROR(TIMEVALUE(LEFT('Spring 2025'!$H103,9)),"")</f>
        <v>0.73611111111111116</v>
      </c>
      <c r="J103" s="4">
        <f>IFERROR(TIMEVALUE(RIGHT('Spring 2025'!$H103,8)),"")</f>
        <v>0.875</v>
      </c>
      <c r="K103" s="3" t="s">
        <v>10</v>
      </c>
      <c r="L103" s="3" t="s">
        <v>15</v>
      </c>
      <c r="M103" s="3"/>
      <c r="N103" s="5">
        <v>2.5</v>
      </c>
      <c r="O103" s="6">
        <f t="shared" si="45"/>
        <v>8</v>
      </c>
      <c r="P103" s="6">
        <f t="shared" si="46"/>
        <v>17</v>
      </c>
      <c r="Q103" s="6" t="str">
        <f t="shared" si="47"/>
        <v xml:space="preserve">SB.MBA3 </v>
      </c>
      <c r="R103" s="6" t="str" cm="1">
        <f t="array" ref="R103">_xlfn.IFS('Spring 2025'!$S103,'Spring 2025'!$S$1,'Spring 2025'!$T103,'Spring 2025'!$T$1,'Spring 2025'!$U103,'Spring 2025'!$U$1,'Spring 2025'!$V103,'Spring 2025'!$V$1,'Spring 2025'!$W103,'Spring 2025'!$W$1,'Spring 2025'!$X103,'Spring 2025'!$X$1,'Spring 2025'!$Y103,'Spring 2025'!$Y$1,'Spring 2025'!$Z103,'Spring 2025'!$Z$1,'Spring 2025'!$AA103,'Spring 2025'!$AA$1,'Spring 2025'!$AB103,'Spring 2025'!$AB$1,'Spring 2025'!$AC103,'Spring 2025'!$AC$1,'Spring 2025'!$AD103,'Spring 2025'!$AD$1)</f>
        <v>MBA</v>
      </c>
      <c r="S103" s="6" t="b">
        <f t="shared" si="48"/>
        <v>1</v>
      </c>
      <c r="T103" s="6" t="b">
        <f t="shared" si="49"/>
        <v>0</v>
      </c>
      <c r="U103" s="6" t="b">
        <f t="shared" si="50"/>
        <v>0</v>
      </c>
      <c r="V103" s="6" t="b">
        <f t="shared" si="51"/>
        <v>0</v>
      </c>
      <c r="W103" s="6" t="b">
        <f t="shared" si="52"/>
        <v>0</v>
      </c>
      <c r="X103" s="6" t="b">
        <f t="shared" si="53"/>
        <v>0</v>
      </c>
      <c r="Y103" s="6" t="b">
        <f t="shared" si="54"/>
        <v>0</v>
      </c>
      <c r="Z103" s="6" t="b">
        <f t="shared" si="55"/>
        <v>0</v>
      </c>
      <c r="AA103" s="6" t="b">
        <f t="shared" si="56"/>
        <v>0</v>
      </c>
      <c r="AB103" s="6" t="b">
        <f t="shared" si="57"/>
        <v>0</v>
      </c>
      <c r="AC103" s="6" t="b">
        <f t="shared" si="58"/>
        <v>0</v>
      </c>
      <c r="AD103" s="6" t="b">
        <f t="shared" si="59"/>
        <v>0</v>
      </c>
    </row>
    <row r="104" spans="1:30" ht="19.5" customHeight="1">
      <c r="A104" s="3" t="s">
        <v>169</v>
      </c>
      <c r="B104" s="3" t="s">
        <v>13</v>
      </c>
      <c r="C104" s="3" t="s">
        <v>170</v>
      </c>
      <c r="D104" s="3" t="str">
        <f>LEFT(Table2[[#This Row],[Section]],FIND(" - ",Table2[[#This Row],[Section]])-1)</f>
        <v>MKT 412-SB.ELCT</v>
      </c>
      <c r="E104" s="3" t="str">
        <f>MID(Table2[[#This Row],[Section]],Table2[[#This Row],[Data 2]]+1,50)</f>
        <v xml:space="preserve"> Marketing Research</v>
      </c>
      <c r="F104" s="3" t="s">
        <v>171</v>
      </c>
      <c r="G104" s="3" t="s">
        <v>215</v>
      </c>
      <c r="H104" s="9" t="s">
        <v>212</v>
      </c>
      <c r="I104" s="4">
        <f>IFERROR(TIMEVALUE(LEFT('Spring 2025'!$H104,9)),"")</f>
        <v>0.73611111111111116</v>
      </c>
      <c r="J104" s="4">
        <f>IFERROR(TIMEVALUE(RIGHT('Spring 2025'!$H104,8)),"")</f>
        <v>0.875</v>
      </c>
      <c r="K104" s="3" t="s">
        <v>10</v>
      </c>
      <c r="L104" s="3" t="s">
        <v>15</v>
      </c>
      <c r="M104" s="3" t="s">
        <v>207</v>
      </c>
      <c r="N104" s="5">
        <v>2.5</v>
      </c>
      <c r="O104" s="6">
        <f t="shared" si="45"/>
        <v>8</v>
      </c>
      <c r="P104" s="6">
        <f t="shared" si="46"/>
        <v>17</v>
      </c>
      <c r="Q104" s="6" t="str">
        <f t="shared" si="47"/>
        <v xml:space="preserve">SB.ELCT </v>
      </c>
      <c r="R104" s="6" t="str" cm="1">
        <f t="array" ref="R104">_xlfn.IFS('Spring 2025'!$S104,'Spring 2025'!$S$1,'Spring 2025'!$T104,'Spring 2025'!$T$1,'Spring 2025'!$U104,'Spring 2025'!$U$1,'Spring 2025'!$V104,'Spring 2025'!$V$1,'Spring 2025'!$W104,'Spring 2025'!$W$1,'Spring 2025'!$X104,'Spring 2025'!$X$1,'Spring 2025'!$Y104,'Spring 2025'!$Y$1,'Spring 2025'!$Z104,'Spring 2025'!$Z$1,'Spring 2025'!$AA104,'Spring 2025'!$AA$1,'Spring 2025'!$AB104,'Spring 2025'!$AB$1,'Spring 2025'!$AC104,'Spring 2025'!$AC$1,'Spring 2025'!$AD104,'Spring 2025'!$AD$1)</f>
        <v>Elective</v>
      </c>
      <c r="S104" s="8" t="b">
        <f t="shared" si="48"/>
        <v>0</v>
      </c>
      <c r="T104" s="8" t="b">
        <f t="shared" si="49"/>
        <v>0</v>
      </c>
      <c r="U104" s="8" t="b">
        <f t="shared" si="50"/>
        <v>0</v>
      </c>
      <c r="V104" s="8" t="b">
        <f t="shared" si="51"/>
        <v>0</v>
      </c>
      <c r="W104" s="8" t="b">
        <f t="shared" si="52"/>
        <v>0</v>
      </c>
      <c r="X104" s="8" t="b">
        <f t="shared" si="53"/>
        <v>0</v>
      </c>
      <c r="Y104" s="8" t="b">
        <f t="shared" si="54"/>
        <v>0</v>
      </c>
      <c r="Z104" s="8" t="b">
        <f t="shared" si="55"/>
        <v>0</v>
      </c>
      <c r="AA104" s="8" t="b">
        <f t="shared" si="56"/>
        <v>0</v>
      </c>
      <c r="AB104" s="8" t="b">
        <f t="shared" si="57"/>
        <v>1</v>
      </c>
      <c r="AC104" s="8" t="b">
        <f t="shared" si="58"/>
        <v>0</v>
      </c>
      <c r="AD104" s="8" t="b">
        <f t="shared" si="59"/>
        <v>0</v>
      </c>
    </row>
    <row r="105" spans="1:30" ht="19.5" customHeight="1">
      <c r="A105" s="3" t="s">
        <v>169</v>
      </c>
      <c r="B105" s="3" t="s">
        <v>13</v>
      </c>
      <c r="C105" s="3" t="s">
        <v>178</v>
      </c>
      <c r="D105" s="3" t="str">
        <f>LEFT(Table2[[#This Row],[Section]],FIND(" - ",Table2[[#This Row],[Section]])-1)</f>
        <v>MKT 431-SB.ELCT</v>
      </c>
      <c r="E105" s="3" t="str">
        <f>MID(Table2[[#This Row],[Section]],Table2[[#This Row],[Data 2]]+1,50)</f>
        <v xml:space="preserve"> Consumer Behavior</v>
      </c>
      <c r="F105" s="3" t="s">
        <v>179</v>
      </c>
      <c r="G105" s="3" t="s">
        <v>211</v>
      </c>
      <c r="H105" s="3" t="s">
        <v>212</v>
      </c>
      <c r="I105" s="4">
        <f>IFERROR(TIMEVALUE(LEFT('Spring 2025'!$H105,9)),"")</f>
        <v>0.73611111111111116</v>
      </c>
      <c r="J105" s="4">
        <f>IFERROR(TIMEVALUE(RIGHT('Spring 2025'!$H105,8)),"")</f>
        <v>0.875</v>
      </c>
      <c r="K105" s="3" t="s">
        <v>10</v>
      </c>
      <c r="L105" s="3" t="s">
        <v>15</v>
      </c>
      <c r="M105" s="3"/>
      <c r="N105" s="5">
        <v>2.5</v>
      </c>
      <c r="O105" s="6">
        <f t="shared" si="45"/>
        <v>8</v>
      </c>
      <c r="P105" s="6">
        <f t="shared" si="46"/>
        <v>17</v>
      </c>
      <c r="Q105" s="6" t="str">
        <f t="shared" si="47"/>
        <v xml:space="preserve">SB.ELCT </v>
      </c>
      <c r="R105" s="6" t="str" cm="1">
        <f t="array" ref="R105">_xlfn.IFS('Spring 2025'!$S105,'Spring 2025'!$S$1,'Spring 2025'!$T105,'Spring 2025'!$T$1,'Spring 2025'!$U105,'Spring 2025'!$U$1,'Spring 2025'!$V105,'Spring 2025'!$V$1,'Spring 2025'!$W105,'Spring 2025'!$W$1,'Spring 2025'!$X105,'Spring 2025'!$X$1,'Spring 2025'!$Y105,'Spring 2025'!$Y$1,'Spring 2025'!$Z105,'Spring 2025'!$Z$1,'Spring 2025'!$AA105,'Spring 2025'!$AA$1,'Spring 2025'!$AB105,'Spring 2025'!$AB$1,'Spring 2025'!$AC105,'Spring 2025'!$AC$1,'Spring 2025'!$AD105,'Spring 2025'!$AD$1)</f>
        <v>Elective</v>
      </c>
      <c r="S105" s="6" t="b">
        <f t="shared" si="48"/>
        <v>0</v>
      </c>
      <c r="T105" s="6" t="b">
        <f t="shared" si="49"/>
        <v>0</v>
      </c>
      <c r="U105" s="6" t="b">
        <f t="shared" si="50"/>
        <v>0</v>
      </c>
      <c r="V105" s="6" t="b">
        <f t="shared" si="51"/>
        <v>0</v>
      </c>
      <c r="W105" s="6" t="b">
        <f t="shared" si="52"/>
        <v>0</v>
      </c>
      <c r="X105" s="6" t="b">
        <f t="shared" si="53"/>
        <v>0</v>
      </c>
      <c r="Y105" s="6" t="b">
        <f t="shared" si="54"/>
        <v>0</v>
      </c>
      <c r="Z105" s="6" t="b">
        <f t="shared" si="55"/>
        <v>0</v>
      </c>
      <c r="AA105" s="6" t="b">
        <f t="shared" si="56"/>
        <v>0</v>
      </c>
      <c r="AB105" s="6" t="b">
        <f t="shared" si="57"/>
        <v>1</v>
      </c>
      <c r="AC105" s="6" t="b">
        <f t="shared" si="58"/>
        <v>0</v>
      </c>
      <c r="AD105" s="6" t="b">
        <f t="shared" si="59"/>
        <v>0</v>
      </c>
    </row>
    <row r="106" spans="1:30" ht="19.5" customHeight="1">
      <c r="A106" s="3" t="s">
        <v>169</v>
      </c>
      <c r="B106" s="3" t="s">
        <v>13</v>
      </c>
      <c r="C106" s="3" t="s">
        <v>52</v>
      </c>
      <c r="D106" s="3" t="str">
        <f>LEFT(Table2[[#This Row],[Section]],FIND(" - ",Table2[[#This Row],[Section]])-1)</f>
        <v>MKT 439-SB.ELCT1</v>
      </c>
      <c r="E106" s="3" t="str">
        <f>MID(Table2[[#This Row],[Section]],Table2[[#This Row],[Data 2]]+1,50)</f>
        <v xml:space="preserve"> Advanced Pricing</v>
      </c>
      <c r="F106" s="3" t="s">
        <v>39</v>
      </c>
      <c r="G106" s="3" t="s">
        <v>213</v>
      </c>
      <c r="H106" s="9" t="s">
        <v>217</v>
      </c>
      <c r="I106" s="4">
        <f>IFERROR(TIMEVALUE(LEFT('Spring 2025'!$H106,9)),"")</f>
        <v>0.56944444444444442</v>
      </c>
      <c r="J106" s="4">
        <f>IFERROR(TIMEVALUE(RIGHT('Spring 2025'!$H106,8)),"")</f>
        <v>0.63194444444444442</v>
      </c>
      <c r="K106" s="3" t="s">
        <v>10</v>
      </c>
      <c r="L106" s="3" t="s">
        <v>15</v>
      </c>
      <c r="M106" s="3" t="s">
        <v>207</v>
      </c>
      <c r="N106" s="5">
        <v>2.5</v>
      </c>
      <c r="O106" s="6">
        <f t="shared" si="45"/>
        <v>8</v>
      </c>
      <c r="P106" s="6">
        <f t="shared" si="46"/>
        <v>18</v>
      </c>
      <c r="Q106" s="6" t="str">
        <f t="shared" si="47"/>
        <v xml:space="preserve">SB.ELCT1 </v>
      </c>
      <c r="R106" s="6" t="str" cm="1">
        <f t="array" ref="R106">_xlfn.IFS('Spring 2025'!$S106,'Spring 2025'!$S$1,'Spring 2025'!$T106,'Spring 2025'!$T$1,'Spring 2025'!$U106,'Spring 2025'!$U$1,'Spring 2025'!$V106,'Spring 2025'!$V$1,'Spring 2025'!$W106,'Spring 2025'!$W$1,'Spring 2025'!$X106,'Spring 2025'!$X$1,'Spring 2025'!$Y106,'Spring 2025'!$Y$1,'Spring 2025'!$Z106,'Spring 2025'!$Z$1,'Spring 2025'!$AA106,'Spring 2025'!$AA$1,'Spring 2025'!$AB106,'Spring 2025'!$AB$1,'Spring 2025'!$AC106,'Spring 2025'!$AC$1,'Spring 2025'!$AD106,'Spring 2025'!$AD$1)</f>
        <v>Elective</v>
      </c>
      <c r="S106" s="8" t="b">
        <f t="shared" si="48"/>
        <v>0</v>
      </c>
      <c r="T106" s="8" t="b">
        <f t="shared" si="49"/>
        <v>0</v>
      </c>
      <c r="U106" s="8" t="b">
        <f t="shared" si="50"/>
        <v>0</v>
      </c>
      <c r="V106" s="8" t="b">
        <f t="shared" si="51"/>
        <v>0</v>
      </c>
      <c r="W106" s="8" t="b">
        <f t="shared" si="52"/>
        <v>0</v>
      </c>
      <c r="X106" s="8" t="b">
        <f t="shared" si="53"/>
        <v>0</v>
      </c>
      <c r="Y106" s="8" t="b">
        <f t="shared" si="54"/>
        <v>0</v>
      </c>
      <c r="Z106" s="8" t="b">
        <f t="shared" si="55"/>
        <v>0</v>
      </c>
      <c r="AA106" s="8" t="b">
        <f t="shared" si="56"/>
        <v>0</v>
      </c>
      <c r="AB106" s="8" t="b">
        <f t="shared" si="57"/>
        <v>1</v>
      </c>
      <c r="AC106" s="8" t="b">
        <f t="shared" si="58"/>
        <v>0</v>
      </c>
      <c r="AD106" s="8" t="b">
        <f t="shared" si="59"/>
        <v>0</v>
      </c>
    </row>
    <row r="107" spans="1:30" ht="19.5" customHeight="1">
      <c r="A107" s="3" t="s">
        <v>169</v>
      </c>
      <c r="B107" s="3" t="s">
        <v>13</v>
      </c>
      <c r="C107" s="3" t="s">
        <v>54</v>
      </c>
      <c r="D107" s="3" t="str">
        <f>LEFT(Table2[[#This Row],[Section]],FIND(" - ",Table2[[#This Row],[Section]])-1)</f>
        <v>MKT 439-SP.ELCT2</v>
      </c>
      <c r="E107" s="3" t="str">
        <f>MID(Table2[[#This Row],[Section]],Table2[[#This Row],[Data 2]]+1,50)</f>
        <v xml:space="preserve"> Advanced Pricing</v>
      </c>
      <c r="F107" s="3" t="s">
        <v>39</v>
      </c>
      <c r="G107" s="3" t="s">
        <v>211</v>
      </c>
      <c r="H107" s="3" t="s">
        <v>212</v>
      </c>
      <c r="I107" s="4">
        <f>IFERROR(TIMEVALUE(LEFT('Spring 2025'!$H107,9)),"")</f>
        <v>0.73611111111111116</v>
      </c>
      <c r="J107" s="4">
        <f>IFERROR(TIMEVALUE(RIGHT('Spring 2025'!$H107,8)),"")</f>
        <v>0.875</v>
      </c>
      <c r="K107" s="3" t="s">
        <v>10</v>
      </c>
      <c r="L107" s="3" t="s">
        <v>15</v>
      </c>
      <c r="M107" s="3" t="s">
        <v>207</v>
      </c>
      <c r="N107" s="5">
        <v>2.5</v>
      </c>
      <c r="O107" s="6">
        <f t="shared" si="45"/>
        <v>8</v>
      </c>
      <c r="P107" s="6">
        <f t="shared" si="46"/>
        <v>18</v>
      </c>
      <c r="Q107" s="6" t="str">
        <f t="shared" si="47"/>
        <v xml:space="preserve">SP.ELCT2 </v>
      </c>
      <c r="R107" s="6" t="str" cm="1">
        <f t="array" ref="R107">_xlfn.IFS('Spring 2025'!$S107,'Spring 2025'!$S$1,'Spring 2025'!$T107,'Spring 2025'!$T$1,'Spring 2025'!$U107,'Spring 2025'!$U$1,'Spring 2025'!$V107,'Spring 2025'!$V$1,'Spring 2025'!$W107,'Spring 2025'!$W$1,'Spring 2025'!$X107,'Spring 2025'!$X$1,'Spring 2025'!$Y107,'Spring 2025'!$Y$1,'Spring 2025'!$Z107,'Spring 2025'!$Z$1,'Spring 2025'!$AA107,'Spring 2025'!$AA$1,'Spring 2025'!$AB107,'Spring 2025'!$AB$1,'Spring 2025'!$AC107,'Spring 2025'!$AC$1,'Spring 2025'!$AD107,'Spring 2025'!$AD$1)</f>
        <v>Elective</v>
      </c>
      <c r="S107" s="6" t="b">
        <f t="shared" si="48"/>
        <v>0</v>
      </c>
      <c r="T107" s="6" t="b">
        <f t="shared" si="49"/>
        <v>0</v>
      </c>
      <c r="U107" s="6" t="b">
        <f t="shared" si="50"/>
        <v>0</v>
      </c>
      <c r="V107" s="6" t="b">
        <f t="shared" si="51"/>
        <v>0</v>
      </c>
      <c r="W107" s="6" t="b">
        <f t="shared" si="52"/>
        <v>0</v>
      </c>
      <c r="X107" s="6" t="b">
        <f t="shared" si="53"/>
        <v>0</v>
      </c>
      <c r="Y107" s="6" t="b">
        <f t="shared" si="54"/>
        <v>0</v>
      </c>
      <c r="Z107" s="6" t="b">
        <f t="shared" si="55"/>
        <v>0</v>
      </c>
      <c r="AA107" s="6" t="b">
        <f t="shared" si="56"/>
        <v>0</v>
      </c>
      <c r="AB107" s="6" t="b">
        <f t="shared" si="57"/>
        <v>1</v>
      </c>
      <c r="AC107" s="6" t="b">
        <f t="shared" si="58"/>
        <v>0</v>
      </c>
      <c r="AD107" s="6" t="b">
        <f t="shared" si="59"/>
        <v>0</v>
      </c>
    </row>
    <row r="108" spans="1:30" ht="19.5" customHeight="1">
      <c r="A108" s="3" t="s">
        <v>169</v>
      </c>
      <c r="B108" s="3" t="s">
        <v>13</v>
      </c>
      <c r="C108" s="3" t="s">
        <v>192</v>
      </c>
      <c r="D108" s="3" t="str">
        <f>LEFT(Table2[[#This Row],[Section]],FIND(" - ",Table2[[#This Row],[Section]])-1)</f>
        <v>MKT 451-SB.ELCT</v>
      </c>
      <c r="E108" s="3" t="str">
        <f>MID(Table2[[#This Row],[Section]],Table2[[#This Row],[Data 2]]+1,50)</f>
        <v xml:space="preserve"> Consumer and Brand Research</v>
      </c>
      <c r="F108" s="3" t="s">
        <v>171</v>
      </c>
      <c r="G108" s="3" t="s">
        <v>213</v>
      </c>
      <c r="H108" s="9" t="s">
        <v>214</v>
      </c>
      <c r="I108" s="4">
        <f>IFERROR(TIMEVALUE(LEFT('Spring 2025'!$H108,9)),"")</f>
        <v>0.4375</v>
      </c>
      <c r="J108" s="4">
        <f>IFERROR(TIMEVALUE(RIGHT('Spring 2025'!$H108,8)),"")</f>
        <v>0.5</v>
      </c>
      <c r="K108" s="3" t="s">
        <v>10</v>
      </c>
      <c r="L108" s="3" t="s">
        <v>15</v>
      </c>
      <c r="M108" s="3" t="s">
        <v>207</v>
      </c>
      <c r="N108" s="5">
        <v>2.5</v>
      </c>
      <c r="O108" s="6">
        <f t="shared" si="45"/>
        <v>8</v>
      </c>
      <c r="P108" s="6">
        <f t="shared" si="46"/>
        <v>17</v>
      </c>
      <c r="Q108" s="6" t="str">
        <f t="shared" si="47"/>
        <v xml:space="preserve">SB.ELCT </v>
      </c>
      <c r="R108" s="6" t="str" cm="1">
        <f t="array" ref="R108">_xlfn.IFS('Spring 2025'!$S108,'Spring 2025'!$S$1,'Spring 2025'!$T108,'Spring 2025'!$T$1,'Spring 2025'!$U108,'Spring 2025'!$U$1,'Spring 2025'!$V108,'Spring 2025'!$V$1,'Spring 2025'!$W108,'Spring 2025'!$W$1,'Spring 2025'!$X108,'Spring 2025'!$X$1,'Spring 2025'!$Y108,'Spring 2025'!$Y$1,'Spring 2025'!$Z108,'Spring 2025'!$Z$1,'Spring 2025'!$AA108,'Spring 2025'!$AA$1,'Spring 2025'!$AB108,'Spring 2025'!$AB$1,'Spring 2025'!$AC108,'Spring 2025'!$AC$1,'Spring 2025'!$AD108,'Spring 2025'!$AD$1)</f>
        <v>Elective</v>
      </c>
      <c r="S108" s="8" t="b">
        <f t="shared" si="48"/>
        <v>0</v>
      </c>
      <c r="T108" s="8" t="b">
        <f t="shared" si="49"/>
        <v>0</v>
      </c>
      <c r="U108" s="8" t="b">
        <f t="shared" si="50"/>
        <v>0</v>
      </c>
      <c r="V108" s="8" t="b">
        <f t="shared" si="51"/>
        <v>0</v>
      </c>
      <c r="W108" s="8" t="b">
        <f t="shared" si="52"/>
        <v>0</v>
      </c>
      <c r="X108" s="8" t="b">
        <f t="shared" si="53"/>
        <v>0</v>
      </c>
      <c r="Y108" s="8" t="b">
        <f t="shared" si="54"/>
        <v>0</v>
      </c>
      <c r="Z108" s="8" t="b">
        <f t="shared" si="55"/>
        <v>0</v>
      </c>
      <c r="AA108" s="8" t="b">
        <f t="shared" si="56"/>
        <v>0</v>
      </c>
      <c r="AB108" s="8" t="b">
        <f t="shared" si="57"/>
        <v>1</v>
      </c>
      <c r="AC108" s="8" t="b">
        <f t="shared" si="58"/>
        <v>0</v>
      </c>
      <c r="AD108" s="8" t="b">
        <f t="shared" si="59"/>
        <v>0</v>
      </c>
    </row>
    <row r="109" spans="1:30" ht="19.5" customHeight="1">
      <c r="A109" s="3" t="s">
        <v>169</v>
      </c>
      <c r="B109" s="3" t="s">
        <v>13</v>
      </c>
      <c r="C109" s="3" t="s">
        <v>239</v>
      </c>
      <c r="D109" s="3" t="str">
        <f>LEFT(Table2[[#This Row],[Section]],FIND(" - ",Table2[[#This Row],[Section]])-1)</f>
        <v>MKT 472-SB.ONLBA</v>
      </c>
      <c r="E109" s="3" t="str">
        <f>MID(Table2[[#This Row],[Section]],Table2[[#This Row],[Data 2]]+1,50)</f>
        <v xml:space="preserve"> Marketing Management Analytics</v>
      </c>
      <c r="F109" s="3" t="s">
        <v>171</v>
      </c>
      <c r="G109" s="3" t="s">
        <v>219</v>
      </c>
      <c r="H109" s="3" t="s">
        <v>228</v>
      </c>
      <c r="I109" s="4">
        <f>IFERROR(TIMEVALUE(LEFT('Spring 2025'!$H109,9)),"")</f>
        <v>0.79166666666666663</v>
      </c>
      <c r="J109" s="4">
        <f>IFERROR(TIMEVALUE(RIGHT('Spring 2025'!$H109,8)),"")</f>
        <v>0.875</v>
      </c>
      <c r="K109" s="3" t="s">
        <v>10</v>
      </c>
      <c r="L109" s="3" t="s">
        <v>11</v>
      </c>
      <c r="M109" s="3" t="s">
        <v>207</v>
      </c>
      <c r="N109" s="5">
        <v>2.5</v>
      </c>
      <c r="O109" s="6">
        <f t="shared" si="45"/>
        <v>8</v>
      </c>
      <c r="P109" s="6">
        <f t="shared" si="46"/>
        <v>18</v>
      </c>
      <c r="Q109" s="6" t="str">
        <f t="shared" si="47"/>
        <v xml:space="preserve">SB.ONLBA </v>
      </c>
      <c r="R109" s="6" t="str" cm="1">
        <f t="array" ref="R109">_xlfn.IFS('Spring 2025'!$S109,'Spring 2025'!$S$1,'Spring 2025'!$T109,'Spring 2025'!$T$1,'Spring 2025'!$U109,'Spring 2025'!$U$1,'Spring 2025'!$V109,'Spring 2025'!$V$1,'Spring 2025'!$W109,'Spring 2025'!$W$1,'Spring 2025'!$X109,'Spring 2025'!$X$1,'Spring 2025'!$Y109,'Spring 2025'!$Y$1,'Spring 2025'!$Z109,'Spring 2025'!$Z$1,'Spring 2025'!$AA109,'Spring 2025'!$AA$1,'Spring 2025'!$AB109,'Spring 2025'!$AB$1,'Spring 2025'!$AC109,'Spring 2025'!$AC$1,'Spring 2025'!$AD109,'Spring 2025'!$AD$1)</f>
        <v>OMSBA</v>
      </c>
      <c r="S109" s="6" t="b">
        <f t="shared" si="48"/>
        <v>0</v>
      </c>
      <c r="T109" s="6" t="b">
        <f t="shared" si="49"/>
        <v>0</v>
      </c>
      <c r="U109" s="6" t="b">
        <f t="shared" si="50"/>
        <v>0</v>
      </c>
      <c r="V109" s="6" t="b">
        <f t="shared" si="51"/>
        <v>0</v>
      </c>
      <c r="W109" s="6" t="b">
        <f t="shared" si="52"/>
        <v>0</v>
      </c>
      <c r="X109" s="6" t="b">
        <f t="shared" si="53"/>
        <v>0</v>
      </c>
      <c r="Y109" s="6" t="b">
        <f t="shared" si="54"/>
        <v>0</v>
      </c>
      <c r="Z109" s="6" t="b">
        <f t="shared" si="55"/>
        <v>1</v>
      </c>
      <c r="AA109" s="6" t="b">
        <f t="shared" si="56"/>
        <v>0</v>
      </c>
      <c r="AB109" s="6" t="b">
        <f t="shared" si="57"/>
        <v>0</v>
      </c>
      <c r="AC109" s="6" t="b">
        <f t="shared" si="58"/>
        <v>0</v>
      </c>
      <c r="AD109" s="6" t="b">
        <f t="shared" si="59"/>
        <v>0</v>
      </c>
    </row>
    <row r="110" spans="1:30" ht="19.5" customHeight="1">
      <c r="A110" s="3" t="s">
        <v>169</v>
      </c>
      <c r="B110" s="3" t="s">
        <v>13</v>
      </c>
      <c r="C110" s="3" t="s">
        <v>194</v>
      </c>
      <c r="D110" s="3" t="str">
        <f>LEFT(Table2[[#This Row],[Section]],FIND(" - ",Table2[[#This Row],[Section]])-1)</f>
        <v>MKT 511-SB.PHD</v>
      </c>
      <c r="E110" s="3" t="str">
        <f>MID(Table2[[#This Row],[Section]],Table2[[#This Row],[Data 2]]+1,50)</f>
        <v xml:space="preserve"> Core Research Topics In Quantitative Marketing</v>
      </c>
      <c r="F110" s="3" t="s">
        <v>195</v>
      </c>
      <c r="G110" s="3" t="s">
        <v>213</v>
      </c>
      <c r="H110" s="9" t="s">
        <v>234</v>
      </c>
      <c r="I110" s="4">
        <f>IFERROR(TIMEVALUE(LEFT('Spring 2025'!$H110,9)),"")</f>
        <v>0.58333333333333337</v>
      </c>
      <c r="J110" s="4">
        <f>IFERROR(TIMEVALUE(RIGHT('Spring 2025'!$H110,8)),"")</f>
        <v>0.67361111111111116</v>
      </c>
      <c r="K110" s="3" t="s">
        <v>10</v>
      </c>
      <c r="L110" s="3" t="s">
        <v>15</v>
      </c>
      <c r="M110" s="3" t="s">
        <v>208</v>
      </c>
      <c r="N110" s="5">
        <v>3</v>
      </c>
      <c r="O110" s="6">
        <f t="shared" si="45"/>
        <v>8</v>
      </c>
      <c r="P110" s="6">
        <f t="shared" si="46"/>
        <v>16</v>
      </c>
      <c r="Q110" s="6" t="str">
        <f t="shared" si="47"/>
        <v xml:space="preserve">SB.PHD </v>
      </c>
      <c r="R110" s="6" t="str" cm="1">
        <f t="array" ref="R110">_xlfn.IFS('Spring 2025'!$S110,'Spring 2025'!$S$1,'Spring 2025'!$T110,'Spring 2025'!$T$1,'Spring 2025'!$U110,'Spring 2025'!$U$1,'Spring 2025'!$V110,'Spring 2025'!$V$1,'Spring 2025'!$W110,'Spring 2025'!$W$1,'Spring 2025'!$X110,'Spring 2025'!$X$1,'Spring 2025'!$Y110,'Spring 2025'!$Y$1,'Spring 2025'!$Z110,'Spring 2025'!$Z$1,'Spring 2025'!$AA110,'Spring 2025'!$AA$1,'Spring 2025'!$AB110,'Spring 2025'!$AB$1,'Spring 2025'!$AC110,'Spring 2025'!$AC$1,'Spring 2025'!$AD110,'Spring 2025'!$AD$1)</f>
        <v>PHD</v>
      </c>
      <c r="S110" s="8" t="b">
        <f t="shared" si="48"/>
        <v>0</v>
      </c>
      <c r="T110" s="8" t="b">
        <f t="shared" si="49"/>
        <v>0</v>
      </c>
      <c r="U110" s="8" t="b">
        <f t="shared" si="50"/>
        <v>0</v>
      </c>
      <c r="V110" s="8" t="b">
        <f t="shared" si="51"/>
        <v>0</v>
      </c>
      <c r="W110" s="8" t="b">
        <f t="shared" si="52"/>
        <v>0</v>
      </c>
      <c r="X110" s="8" t="b">
        <f t="shared" si="53"/>
        <v>0</v>
      </c>
      <c r="Y110" s="8" t="b">
        <f t="shared" si="54"/>
        <v>0</v>
      </c>
      <c r="Z110" s="8" t="b">
        <f t="shared" si="55"/>
        <v>0</v>
      </c>
      <c r="AA110" s="8" t="b">
        <f t="shared" si="56"/>
        <v>1</v>
      </c>
      <c r="AB110" s="8" t="b">
        <f t="shared" si="57"/>
        <v>0</v>
      </c>
      <c r="AC110" s="8" t="b">
        <f t="shared" si="58"/>
        <v>0</v>
      </c>
      <c r="AD110" s="8" t="b">
        <f t="shared" si="59"/>
        <v>0</v>
      </c>
    </row>
    <row r="111" spans="1:30" ht="19.5" customHeight="1">
      <c r="A111" s="3" t="s">
        <v>161</v>
      </c>
      <c r="B111" s="3" t="s">
        <v>13</v>
      </c>
      <c r="C111" s="3" t="s">
        <v>166</v>
      </c>
      <c r="D111" s="3" t="str">
        <f>LEFT(Table2[[#This Row],[Section]],FIND(" - ",Table2[[#This Row],[Section]])-1)</f>
        <v>MSM 522-SB.PHD</v>
      </c>
      <c r="E111" s="3" t="str">
        <f>MID(Table2[[#This Row],[Section]],Table2[[#This Row],[Data 2]]+1,50)</f>
        <v xml:space="preserve"> Optimization</v>
      </c>
      <c r="F111" s="3" t="s">
        <v>68</v>
      </c>
      <c r="G111" s="3" t="s">
        <v>216</v>
      </c>
      <c r="H111" s="3" t="s">
        <v>221</v>
      </c>
      <c r="I111" s="4">
        <f>IFERROR(TIMEVALUE(LEFT('Spring 2025'!$H111,9)),"")</f>
        <v>0.3611111111111111</v>
      </c>
      <c r="J111" s="4">
        <f>IFERROR(TIMEVALUE(RIGHT('Spring 2025'!$H111,8)),"")</f>
        <v>0.4513888888888889</v>
      </c>
      <c r="K111" s="3" t="s">
        <v>10</v>
      </c>
      <c r="L111" s="3" t="s">
        <v>15</v>
      </c>
      <c r="M111" s="3" t="s">
        <v>208</v>
      </c>
      <c r="N111" s="5">
        <v>3</v>
      </c>
      <c r="O111" s="6">
        <f t="shared" si="45"/>
        <v>8</v>
      </c>
      <c r="P111" s="6">
        <f t="shared" si="46"/>
        <v>16</v>
      </c>
      <c r="Q111" s="6" t="str">
        <f t="shared" si="47"/>
        <v xml:space="preserve">SB.PHD </v>
      </c>
      <c r="R111" s="6" t="str" cm="1">
        <f t="array" ref="R111">_xlfn.IFS('Spring 2025'!$S111,'Spring 2025'!$S$1,'Spring 2025'!$T111,'Spring 2025'!$T$1,'Spring 2025'!$U111,'Spring 2025'!$U$1,'Spring 2025'!$V111,'Spring 2025'!$V$1,'Spring 2025'!$W111,'Spring 2025'!$W$1,'Spring 2025'!$X111,'Spring 2025'!$X$1,'Spring 2025'!$Y111,'Spring 2025'!$Y$1,'Spring 2025'!$Z111,'Spring 2025'!$Z$1,'Spring 2025'!$AA111,'Spring 2025'!$AA$1,'Spring 2025'!$AB111,'Spring 2025'!$AB$1,'Spring 2025'!$AC111,'Spring 2025'!$AC$1,'Spring 2025'!$AD111,'Spring 2025'!$AD$1)</f>
        <v>PHD</v>
      </c>
      <c r="S111" s="6" t="b">
        <f t="shared" si="48"/>
        <v>0</v>
      </c>
      <c r="T111" s="6" t="b">
        <f t="shared" si="49"/>
        <v>0</v>
      </c>
      <c r="U111" s="6" t="b">
        <f t="shared" si="50"/>
        <v>0</v>
      </c>
      <c r="V111" s="6" t="b">
        <f t="shared" si="51"/>
        <v>0</v>
      </c>
      <c r="W111" s="6" t="b">
        <f t="shared" si="52"/>
        <v>0</v>
      </c>
      <c r="X111" s="6" t="b">
        <f t="shared" si="53"/>
        <v>0</v>
      </c>
      <c r="Y111" s="6" t="b">
        <f t="shared" si="54"/>
        <v>0</v>
      </c>
      <c r="Z111" s="6" t="b">
        <f t="shared" si="55"/>
        <v>0</v>
      </c>
      <c r="AA111" s="6" t="b">
        <f t="shared" si="56"/>
        <v>1</v>
      </c>
      <c r="AB111" s="6" t="b">
        <f t="shared" si="57"/>
        <v>0</v>
      </c>
      <c r="AC111" s="6" t="b">
        <f t="shared" si="58"/>
        <v>0</v>
      </c>
      <c r="AD111" s="6" t="b">
        <f t="shared" si="59"/>
        <v>0</v>
      </c>
    </row>
    <row r="112" spans="1:30" ht="19.5" customHeight="1">
      <c r="A112" s="3" t="s">
        <v>198</v>
      </c>
      <c r="B112" s="3" t="s">
        <v>13</v>
      </c>
      <c r="C112" s="3" t="s">
        <v>203</v>
      </c>
      <c r="D112" s="3" t="str">
        <f>LEFT(Table2[[#This Row],[Section]],FIND(" - ",Table2[[#This Row],[Section]])-1)</f>
        <v>OMG 416-SB.ELCT</v>
      </c>
      <c r="E112" s="3" t="str">
        <f>MID(Table2[[#This Row],[Section]],Table2[[#This Row],[Data 2]]+1,50)</f>
        <v xml:space="preserve"> Project Management</v>
      </c>
      <c r="F112" s="3" t="s">
        <v>78</v>
      </c>
      <c r="G112" s="3" t="s">
        <v>215</v>
      </c>
      <c r="H112" s="3" t="s">
        <v>212</v>
      </c>
      <c r="I112" s="4">
        <f>IFERROR(TIMEVALUE(LEFT('Spring 2025'!$H112,9)),"")</f>
        <v>0.73611111111111116</v>
      </c>
      <c r="J112" s="4">
        <f>IFERROR(TIMEVALUE(RIGHT('Spring 2025'!$H112,8)),"")</f>
        <v>0.875</v>
      </c>
      <c r="K112" s="3" t="s">
        <v>10</v>
      </c>
      <c r="L112" s="3" t="s">
        <v>15</v>
      </c>
      <c r="M112" s="3" t="s">
        <v>207</v>
      </c>
      <c r="N112" s="5">
        <v>2.5</v>
      </c>
      <c r="O112" s="6">
        <f t="shared" si="45"/>
        <v>8</v>
      </c>
      <c r="P112" s="6">
        <f t="shared" si="46"/>
        <v>17</v>
      </c>
      <c r="Q112" s="6" t="str">
        <f t="shared" si="47"/>
        <v xml:space="preserve">SB.ELCT </v>
      </c>
      <c r="R112" s="6" t="str" cm="1">
        <f t="array" ref="R112">_xlfn.IFS('Spring 2025'!$S112,'Spring 2025'!$S$1,'Spring 2025'!$T112,'Spring 2025'!$T$1,'Spring 2025'!$U112,'Spring 2025'!$U$1,'Spring 2025'!$V112,'Spring 2025'!$V$1,'Spring 2025'!$W112,'Spring 2025'!$W$1,'Spring 2025'!$X112,'Spring 2025'!$X$1,'Spring 2025'!$Y112,'Spring 2025'!$Y$1,'Spring 2025'!$Z112,'Spring 2025'!$Z$1,'Spring 2025'!$AA112,'Spring 2025'!$AA$1,'Spring 2025'!$AB112,'Spring 2025'!$AB$1,'Spring 2025'!$AC112,'Spring 2025'!$AC$1,'Spring 2025'!$AD112,'Spring 2025'!$AD$1)</f>
        <v>Elective</v>
      </c>
      <c r="S112" s="8" t="b">
        <f t="shared" si="48"/>
        <v>0</v>
      </c>
      <c r="T112" s="8" t="b">
        <f t="shared" si="49"/>
        <v>0</v>
      </c>
      <c r="U112" s="8" t="b">
        <f t="shared" si="50"/>
        <v>0</v>
      </c>
      <c r="V112" s="8" t="b">
        <f t="shared" si="51"/>
        <v>0</v>
      </c>
      <c r="W112" s="8" t="b">
        <f t="shared" si="52"/>
        <v>0</v>
      </c>
      <c r="X112" s="8" t="b">
        <f t="shared" si="53"/>
        <v>0</v>
      </c>
      <c r="Y112" s="8" t="b">
        <f t="shared" si="54"/>
        <v>0</v>
      </c>
      <c r="Z112" s="8" t="b">
        <f t="shared" si="55"/>
        <v>0</v>
      </c>
      <c r="AA112" s="8" t="b">
        <f t="shared" si="56"/>
        <v>0</v>
      </c>
      <c r="AB112" s="8" t="b">
        <f t="shared" si="57"/>
        <v>1</v>
      </c>
      <c r="AC112" s="8" t="b">
        <f t="shared" si="58"/>
        <v>0</v>
      </c>
      <c r="AD112" s="8" t="b">
        <f t="shared" si="59"/>
        <v>0</v>
      </c>
    </row>
    <row r="113" spans="1:30" ht="19.5" customHeight="1">
      <c r="A113" s="3" t="s">
        <v>46</v>
      </c>
      <c r="B113" s="3" t="s">
        <v>13</v>
      </c>
      <c r="C113" s="3" t="s">
        <v>44</v>
      </c>
      <c r="D113" s="3" t="str">
        <f>LEFT(Table2[[#This Row],[Section]],FIND(" - ",Table2[[#This Row],[Section]])-1)</f>
        <v>STR 403-SB.EXP.HYFX</v>
      </c>
      <c r="E113" s="3" t="str">
        <f>MID(Table2[[#This Row],[Section]],Table2[[#This Row],[Data 2]]+1,50)</f>
        <v xml:space="preserve"> Organization and Strategy</v>
      </c>
      <c r="F113" s="3" t="s">
        <v>45</v>
      </c>
      <c r="G113" s="3" t="s">
        <v>302</v>
      </c>
      <c r="H113" s="3"/>
      <c r="I113" s="4" t="str">
        <f>IFERROR(TIMEVALUE(LEFT('Spring 2025'!$H113,9)),"")</f>
        <v/>
      </c>
      <c r="J113" s="4" t="str">
        <f>IFERROR(TIMEVALUE(RIGHT('Spring 2025'!$H113,8)),"")</f>
        <v/>
      </c>
      <c r="K113" s="3" t="s">
        <v>10</v>
      </c>
      <c r="L113" s="3" t="s">
        <v>237</v>
      </c>
      <c r="M113" s="3"/>
      <c r="N113" s="5">
        <v>2.5</v>
      </c>
      <c r="O113" s="6">
        <f t="shared" si="45"/>
        <v>8</v>
      </c>
      <c r="P113" s="6">
        <f t="shared" si="46"/>
        <v>21</v>
      </c>
      <c r="Q113" s="6" t="str">
        <f t="shared" si="47"/>
        <v xml:space="preserve">SB.EXP.HYFX </v>
      </c>
      <c r="R113" s="6" t="str" cm="1">
        <f t="array" ref="R113">_xlfn.IFS('Spring 2025'!$S113,'Spring 2025'!$S$1,'Spring 2025'!$T113,'Spring 2025'!$T$1,'Spring 2025'!$U113,'Spring 2025'!$U$1,'Spring 2025'!$V113,'Spring 2025'!$V$1,'Spring 2025'!$W113,'Spring 2025'!$W$1,'Spring 2025'!$X113,'Spring 2025'!$X$1,'Spring 2025'!$Y113,'Spring 2025'!$Y$1,'Spring 2025'!$Z113,'Spring 2025'!$Z$1,'Spring 2025'!$AA113,'Spring 2025'!$AA$1,'Spring 2025'!$AB113,'Spring 2025'!$AB$1,'Spring 2025'!$AC113,'Spring 2025'!$AC$1,'Spring 2025'!$AD113,'Spring 2025'!$AD$1)</f>
        <v>EMBA</v>
      </c>
      <c r="S113" s="6" t="b">
        <f t="shared" si="48"/>
        <v>0</v>
      </c>
      <c r="T113" s="6" t="b">
        <f t="shared" si="49"/>
        <v>0</v>
      </c>
      <c r="U113" s="6" t="b">
        <f t="shared" si="50"/>
        <v>0</v>
      </c>
      <c r="V113" s="6" t="b">
        <f t="shared" si="51"/>
        <v>0</v>
      </c>
      <c r="W113" s="6" t="b">
        <f t="shared" si="52"/>
        <v>0</v>
      </c>
      <c r="X113" s="6" t="b">
        <f t="shared" si="53"/>
        <v>0</v>
      </c>
      <c r="Y113" s="6" t="b">
        <f t="shared" si="54"/>
        <v>0</v>
      </c>
      <c r="Z113" s="6" t="b">
        <f t="shared" si="55"/>
        <v>0</v>
      </c>
      <c r="AA113" s="6" t="b">
        <f t="shared" si="56"/>
        <v>0</v>
      </c>
      <c r="AB113" s="6" t="b">
        <f t="shared" si="57"/>
        <v>0</v>
      </c>
      <c r="AC113" s="6" t="b">
        <f t="shared" si="58"/>
        <v>0</v>
      </c>
      <c r="AD113" s="6" t="b">
        <f t="shared" si="59"/>
        <v>1</v>
      </c>
    </row>
    <row r="114" spans="1:30" ht="19.5" customHeight="1">
      <c r="A114" s="3" t="s">
        <v>46</v>
      </c>
      <c r="B114" s="3" t="s">
        <v>13</v>
      </c>
      <c r="C114" s="3" t="s">
        <v>50</v>
      </c>
      <c r="D114" s="3" t="str">
        <f>LEFT(Table2[[#This Row],[Section]],FIND(" - ",Table2[[#This Row],[Section]])-1)</f>
        <v>STR 425-SB.ELCT.HYFX</v>
      </c>
      <c r="E114" s="3" t="str">
        <f>MID(Table2[[#This Row],[Section]],Table2[[#This Row],[Data 2]]+1,50)</f>
        <v xml:space="preserve"> Innovation Strategy</v>
      </c>
      <c r="F114" s="3" t="s">
        <v>49</v>
      </c>
      <c r="G114" s="3" t="s">
        <v>231</v>
      </c>
      <c r="H114" s="3" t="s">
        <v>212</v>
      </c>
      <c r="I114" s="4">
        <f>IFERROR(TIMEVALUE(LEFT('Spring 2025'!$H114,9)),"")</f>
        <v>0.73611111111111116</v>
      </c>
      <c r="J114" s="4">
        <f>IFERROR(TIMEVALUE(RIGHT('Spring 2025'!$H114,8)),"")</f>
        <v>0.875</v>
      </c>
      <c r="K114" s="3" t="s">
        <v>10</v>
      </c>
      <c r="L114" s="3" t="s">
        <v>237</v>
      </c>
      <c r="M114" s="3"/>
      <c r="N114" s="5">
        <v>2.5</v>
      </c>
      <c r="O114" s="6">
        <f t="shared" si="45"/>
        <v>8</v>
      </c>
      <c r="P114" s="6">
        <f t="shared" si="46"/>
        <v>22</v>
      </c>
      <c r="Q114" s="6" t="str">
        <f t="shared" si="47"/>
        <v xml:space="preserve">SB.ELCT.HYFX </v>
      </c>
      <c r="R114" s="6" t="str" cm="1">
        <f t="array" ref="R114">_xlfn.IFS('Spring 2025'!$S114,'Spring 2025'!$S$1,'Spring 2025'!$T114,'Spring 2025'!$T$1,'Spring 2025'!$U114,'Spring 2025'!$U$1,'Spring 2025'!$V114,'Spring 2025'!$V$1,'Spring 2025'!$W114,'Spring 2025'!$W$1,'Spring 2025'!$X114,'Spring 2025'!$X$1,'Spring 2025'!$Y114,'Spring 2025'!$Y$1,'Spring 2025'!$Z114,'Spring 2025'!$Z$1,'Spring 2025'!$AA114,'Spring 2025'!$AA$1,'Spring 2025'!$AB114,'Spring 2025'!$AB$1,'Spring 2025'!$AC114,'Spring 2025'!$AC$1,'Spring 2025'!$AD114,'Spring 2025'!$AD$1)</f>
        <v>Elective</v>
      </c>
      <c r="S114" s="8" t="b">
        <f t="shared" si="48"/>
        <v>0</v>
      </c>
      <c r="T114" s="8" t="b">
        <f t="shared" si="49"/>
        <v>0</v>
      </c>
      <c r="U114" s="8" t="b">
        <f t="shared" si="50"/>
        <v>0</v>
      </c>
      <c r="V114" s="8" t="b">
        <f t="shared" si="51"/>
        <v>0</v>
      </c>
      <c r="W114" s="8" t="b">
        <f t="shared" si="52"/>
        <v>0</v>
      </c>
      <c r="X114" s="8" t="b">
        <f t="shared" si="53"/>
        <v>0</v>
      </c>
      <c r="Y114" s="8" t="b">
        <f t="shared" si="54"/>
        <v>0</v>
      </c>
      <c r="Z114" s="8" t="b">
        <f t="shared" si="55"/>
        <v>0</v>
      </c>
      <c r="AA114" s="8" t="b">
        <f t="shared" si="56"/>
        <v>0</v>
      </c>
      <c r="AB114" s="8" t="b">
        <f t="shared" si="57"/>
        <v>1</v>
      </c>
      <c r="AC114" s="8" t="b">
        <f t="shared" si="58"/>
        <v>0</v>
      </c>
      <c r="AD114" s="8" t="b">
        <f t="shared" si="59"/>
        <v>0</v>
      </c>
    </row>
    <row r="115" spans="1:30" ht="19.5" customHeight="1">
      <c r="A115" s="3" t="s">
        <v>46</v>
      </c>
      <c r="B115" s="3" t="s">
        <v>13</v>
      </c>
      <c r="C115" s="3" t="s">
        <v>51</v>
      </c>
      <c r="D115" s="3" t="str">
        <f>LEFT(Table2[[#This Row],[Section]],FIND(" - ",Table2[[#This Row],[Section]])-1)</f>
        <v>STR 439-SB.ELCT1</v>
      </c>
      <c r="E115" s="3" t="str">
        <f>MID(Table2[[#This Row],[Section]],Table2[[#This Row],[Data 2]]+1,50)</f>
        <v xml:space="preserve"> Advanced Pricing</v>
      </c>
      <c r="F115" s="3" t="s">
        <v>39</v>
      </c>
      <c r="G115" s="3" t="s">
        <v>213</v>
      </c>
      <c r="H115" s="9" t="s">
        <v>217</v>
      </c>
      <c r="I115" s="4">
        <f>IFERROR(TIMEVALUE(LEFT('Spring 2025'!$H115,9)),"")</f>
        <v>0.56944444444444442</v>
      </c>
      <c r="J115" s="4">
        <f>IFERROR(TIMEVALUE(RIGHT('Spring 2025'!$H115,8)),"")</f>
        <v>0.63194444444444442</v>
      </c>
      <c r="K115" s="3" t="s">
        <v>10</v>
      </c>
      <c r="L115" s="3" t="s">
        <v>15</v>
      </c>
      <c r="M115" s="3" t="s">
        <v>207</v>
      </c>
      <c r="N115" s="5">
        <v>2.5</v>
      </c>
      <c r="O115" s="6">
        <f t="shared" si="45"/>
        <v>8</v>
      </c>
      <c r="P115" s="6">
        <f t="shared" si="46"/>
        <v>18</v>
      </c>
      <c r="Q115" s="6" t="str">
        <f t="shared" si="47"/>
        <v xml:space="preserve">SB.ELCT1 </v>
      </c>
      <c r="R115" s="6" t="str" cm="1">
        <f t="array" ref="R115">_xlfn.IFS('Spring 2025'!$S115,'Spring 2025'!$S$1,'Spring 2025'!$T115,'Spring 2025'!$T$1,'Spring 2025'!$U115,'Spring 2025'!$U$1,'Spring 2025'!$V115,'Spring 2025'!$V$1,'Spring 2025'!$W115,'Spring 2025'!$W$1,'Spring 2025'!$X115,'Spring 2025'!$X$1,'Spring 2025'!$Y115,'Spring 2025'!$Y$1,'Spring 2025'!$Z115,'Spring 2025'!$Z$1,'Spring 2025'!$AA115,'Spring 2025'!$AA$1,'Spring 2025'!$AB115,'Spring 2025'!$AB$1,'Spring 2025'!$AC115,'Spring 2025'!$AC$1,'Spring 2025'!$AD115,'Spring 2025'!$AD$1)</f>
        <v>Elective</v>
      </c>
      <c r="S115" s="8" t="b">
        <f t="shared" si="48"/>
        <v>0</v>
      </c>
      <c r="T115" s="8" t="b">
        <f t="shared" si="49"/>
        <v>0</v>
      </c>
      <c r="U115" s="8" t="b">
        <f t="shared" si="50"/>
        <v>0</v>
      </c>
      <c r="V115" s="8" t="b">
        <f t="shared" si="51"/>
        <v>0</v>
      </c>
      <c r="W115" s="8" t="b">
        <f t="shared" si="52"/>
        <v>0</v>
      </c>
      <c r="X115" s="8" t="b">
        <f t="shared" si="53"/>
        <v>0</v>
      </c>
      <c r="Y115" s="8" t="b">
        <f t="shared" si="54"/>
        <v>0</v>
      </c>
      <c r="Z115" s="8" t="b">
        <f t="shared" si="55"/>
        <v>0</v>
      </c>
      <c r="AA115" s="8" t="b">
        <f t="shared" si="56"/>
        <v>0</v>
      </c>
      <c r="AB115" s="8" t="b">
        <f t="shared" si="57"/>
        <v>1</v>
      </c>
      <c r="AC115" s="8" t="b">
        <f t="shared" si="58"/>
        <v>0</v>
      </c>
      <c r="AD115" s="8" t="b">
        <f t="shared" si="59"/>
        <v>0</v>
      </c>
    </row>
    <row r="116" spans="1:30" ht="19.5" customHeight="1">
      <c r="A116" s="3" t="s">
        <v>46</v>
      </c>
      <c r="B116" s="3" t="s">
        <v>13</v>
      </c>
      <c r="C116" s="3" t="s">
        <v>53</v>
      </c>
      <c r="D116" s="3" t="str">
        <f>LEFT(Table2[[#This Row],[Section]],FIND(" - ",Table2[[#This Row],[Section]])-1)</f>
        <v>STR 439-SB.ELCT2</v>
      </c>
      <c r="E116" s="3" t="str">
        <f>MID(Table2[[#This Row],[Section]],Table2[[#This Row],[Data 2]]+1,50)</f>
        <v xml:space="preserve"> Advanced Pricing</v>
      </c>
      <c r="F116" s="3" t="s">
        <v>39</v>
      </c>
      <c r="G116" s="3" t="s">
        <v>211</v>
      </c>
      <c r="H116" s="3" t="s">
        <v>212</v>
      </c>
      <c r="I116" s="4">
        <f>IFERROR(TIMEVALUE(LEFT('Spring 2025'!$H116,9)),"")</f>
        <v>0.73611111111111116</v>
      </c>
      <c r="J116" s="4">
        <f>IFERROR(TIMEVALUE(RIGHT('Spring 2025'!$H116,8)),"")</f>
        <v>0.875</v>
      </c>
      <c r="K116" s="3" t="s">
        <v>10</v>
      </c>
      <c r="L116" s="3" t="s">
        <v>15</v>
      </c>
      <c r="M116" s="3" t="s">
        <v>207</v>
      </c>
      <c r="N116" s="5">
        <v>2.5</v>
      </c>
      <c r="O116" s="6">
        <f t="shared" si="45"/>
        <v>8</v>
      </c>
      <c r="P116" s="6">
        <f t="shared" si="46"/>
        <v>18</v>
      </c>
      <c r="Q116" s="6" t="str">
        <f t="shared" si="47"/>
        <v xml:space="preserve">SB.ELCT2 </v>
      </c>
      <c r="R116" s="6" t="str" cm="1">
        <f t="array" ref="R116">_xlfn.IFS('Spring 2025'!$S116,'Spring 2025'!$S$1,'Spring 2025'!$T116,'Spring 2025'!$T$1,'Spring 2025'!$U116,'Spring 2025'!$U$1,'Spring 2025'!$V116,'Spring 2025'!$V$1,'Spring 2025'!$W116,'Spring 2025'!$W$1,'Spring 2025'!$X116,'Spring 2025'!$X$1,'Spring 2025'!$Y116,'Spring 2025'!$Y$1,'Spring 2025'!$Z116,'Spring 2025'!$Z$1,'Spring 2025'!$AA116,'Spring 2025'!$AA$1,'Spring 2025'!$AB116,'Spring 2025'!$AB$1,'Spring 2025'!$AC116,'Spring 2025'!$AC$1,'Spring 2025'!$AD116,'Spring 2025'!$AD$1)</f>
        <v>Elective</v>
      </c>
      <c r="S116" s="6" t="b">
        <f t="shared" si="48"/>
        <v>0</v>
      </c>
      <c r="T116" s="6" t="b">
        <f t="shared" si="49"/>
        <v>0</v>
      </c>
      <c r="U116" s="6" t="b">
        <f t="shared" si="50"/>
        <v>0</v>
      </c>
      <c r="V116" s="6" t="b">
        <f t="shared" si="51"/>
        <v>0</v>
      </c>
      <c r="W116" s="6" t="b">
        <f t="shared" si="52"/>
        <v>0</v>
      </c>
      <c r="X116" s="6" t="b">
        <f t="shared" si="53"/>
        <v>0</v>
      </c>
      <c r="Y116" s="6" t="b">
        <f t="shared" si="54"/>
        <v>0</v>
      </c>
      <c r="Z116" s="6" t="b">
        <f t="shared" si="55"/>
        <v>0</v>
      </c>
      <c r="AA116" s="6" t="b">
        <f t="shared" si="56"/>
        <v>0</v>
      </c>
      <c r="AB116" s="6" t="b">
        <f t="shared" si="57"/>
        <v>1</v>
      </c>
      <c r="AC116" s="6" t="b">
        <f t="shared" si="58"/>
        <v>0</v>
      </c>
      <c r="AD116" s="6" t="b">
        <f t="shared" si="59"/>
        <v>0</v>
      </c>
    </row>
    <row r="117" spans="1:30" ht="19.5" customHeight="1">
      <c r="A117" s="3" t="s">
        <v>9</v>
      </c>
      <c r="B117" s="3" t="s">
        <v>26</v>
      </c>
      <c r="C117" s="3" t="s">
        <v>25</v>
      </c>
      <c r="D117" s="3" t="str">
        <f>LEFT(Table2[[#This Row],[Section]],FIND(" - ",Table2[[#This Row],[Section]])-1)</f>
        <v>ACC 438-SP.MSA</v>
      </c>
      <c r="E117" s="3" t="str">
        <f>MID(Table2[[#This Row],[Section]],Table2[[#This Row],[Data 2]]+1,50)</f>
        <v xml:space="preserve"> Auditing II</v>
      </c>
      <c r="F117" s="3" t="s">
        <v>27</v>
      </c>
      <c r="G117" s="3" t="s">
        <v>219</v>
      </c>
      <c r="H117" s="3" t="s">
        <v>220</v>
      </c>
      <c r="I117" s="4">
        <f>IFERROR(TIMEVALUE(LEFT('Spring 2025'!$H117,9)),"")</f>
        <v>0.73611111111111116</v>
      </c>
      <c r="J117" s="4">
        <f>IFERROR(TIMEVALUE(RIGHT('Spring 2025'!$H117,8)),"")</f>
        <v>0.85069444444444453</v>
      </c>
      <c r="K117" s="3" t="s">
        <v>10</v>
      </c>
      <c r="L117" s="3" t="s">
        <v>15</v>
      </c>
      <c r="M117" s="3" t="s">
        <v>207</v>
      </c>
      <c r="N117" s="5">
        <v>4</v>
      </c>
      <c r="O117" s="6">
        <f t="shared" si="45"/>
        <v>8</v>
      </c>
      <c r="P117" s="6">
        <f t="shared" si="46"/>
        <v>16</v>
      </c>
      <c r="Q117" s="6" t="str">
        <f t="shared" si="47"/>
        <v xml:space="preserve">SP.MSA </v>
      </c>
      <c r="R117" s="6" t="str" cm="1">
        <f t="array" ref="R117">_xlfn.IFS('Spring 2025'!$S117,'Spring 2025'!$S$1,'Spring 2025'!$T117,'Spring 2025'!$T$1,'Spring 2025'!$U117,'Spring 2025'!$U$1,'Spring 2025'!$V117,'Spring 2025'!$V$1,'Spring 2025'!$W117,'Spring 2025'!$W$1,'Spring 2025'!$X117,'Spring 2025'!$X$1,'Spring 2025'!$Y117,'Spring 2025'!$Y$1,'Spring 2025'!$Z117,'Spring 2025'!$Z$1,'Spring 2025'!$AA117,'Spring 2025'!$AA$1,'Spring 2025'!$AB117,'Spring 2025'!$AB$1,'Spring 2025'!$AC117,'Spring 2025'!$AC$1,'Spring 2025'!$AD117,'Spring 2025'!$AD$1)</f>
        <v>MSA</v>
      </c>
      <c r="S117" s="8" t="b">
        <f t="shared" si="48"/>
        <v>0</v>
      </c>
      <c r="T117" s="8" t="b">
        <f t="shared" si="49"/>
        <v>0</v>
      </c>
      <c r="U117" s="8" t="b">
        <f t="shared" si="50"/>
        <v>1</v>
      </c>
      <c r="V117" s="8" t="b">
        <f t="shared" si="51"/>
        <v>0</v>
      </c>
      <c r="W117" s="8" t="b">
        <f t="shared" si="52"/>
        <v>0</v>
      </c>
      <c r="X117" s="8" t="b">
        <f t="shared" si="53"/>
        <v>0</v>
      </c>
      <c r="Y117" s="8" t="b">
        <f t="shared" si="54"/>
        <v>0</v>
      </c>
      <c r="Z117" s="8" t="b">
        <f t="shared" si="55"/>
        <v>0</v>
      </c>
      <c r="AA117" s="8" t="b">
        <f t="shared" si="56"/>
        <v>0</v>
      </c>
      <c r="AB117" s="8" t="b">
        <f t="shared" si="57"/>
        <v>0</v>
      </c>
      <c r="AC117" s="8" t="b">
        <f t="shared" si="58"/>
        <v>0</v>
      </c>
      <c r="AD117" s="8" t="b">
        <f t="shared" si="59"/>
        <v>0</v>
      </c>
    </row>
    <row r="118" spans="1:30" ht="19.5" customHeight="1">
      <c r="A118" s="3" t="s">
        <v>9</v>
      </c>
      <c r="B118" s="3" t="s">
        <v>26</v>
      </c>
      <c r="C118" s="3" t="s">
        <v>30</v>
      </c>
      <c r="D118" s="3" t="str">
        <f>LEFT(Table2[[#This Row],[Section]],FIND(" - ",Table2[[#This Row],[Section]])-1)</f>
        <v>ACC 501-SP.PHD</v>
      </c>
      <c r="E118" s="3" t="str">
        <f>MID(Table2[[#This Row],[Section]],Table2[[#This Row],[Data 2]]+1,50)</f>
        <v xml:space="preserve"> Accounting Seminar</v>
      </c>
      <c r="F118" s="3" t="s">
        <v>31</v>
      </c>
      <c r="G118" s="3"/>
      <c r="H118" s="3"/>
      <c r="I118" s="4" t="str">
        <f>IFERROR(TIMEVALUE(LEFT('Spring 2025'!$H118,9)),"")</f>
        <v/>
      </c>
      <c r="J118" s="4" t="str">
        <f>IFERROR(TIMEVALUE(RIGHT('Spring 2025'!$H118,8)),"")</f>
        <v/>
      </c>
      <c r="K118" s="3" t="s">
        <v>10</v>
      </c>
      <c r="L118" s="3" t="s">
        <v>15</v>
      </c>
      <c r="M118" s="3"/>
      <c r="N118" s="5">
        <v>1</v>
      </c>
      <c r="O118" s="6">
        <f t="shared" si="45"/>
        <v>8</v>
      </c>
      <c r="P118" s="6">
        <f t="shared" si="46"/>
        <v>16</v>
      </c>
      <c r="Q118" s="6" t="str">
        <f t="shared" si="47"/>
        <v xml:space="preserve">SP.PHD </v>
      </c>
      <c r="R118" s="6" t="str" cm="1">
        <f t="array" ref="R118">_xlfn.IFS('Spring 2025'!$S118,'Spring 2025'!$S$1,'Spring 2025'!$T118,'Spring 2025'!$T$1,'Spring 2025'!$U118,'Spring 2025'!$U$1,'Spring 2025'!$V118,'Spring 2025'!$V$1,'Spring 2025'!$W118,'Spring 2025'!$W$1,'Spring 2025'!$X118,'Spring 2025'!$X$1,'Spring 2025'!$Y118,'Spring 2025'!$Y$1,'Spring 2025'!$Z118,'Spring 2025'!$Z$1,'Spring 2025'!$AA118,'Spring 2025'!$AA$1,'Spring 2025'!$AB118,'Spring 2025'!$AB$1,'Spring 2025'!$AC118,'Spring 2025'!$AC$1,'Spring 2025'!$AD118,'Spring 2025'!$AD$1)</f>
        <v>PHD</v>
      </c>
      <c r="S118" s="6" t="b">
        <f t="shared" si="48"/>
        <v>0</v>
      </c>
      <c r="T118" s="6" t="b">
        <f t="shared" si="49"/>
        <v>0</v>
      </c>
      <c r="U118" s="6" t="b">
        <f t="shared" si="50"/>
        <v>0</v>
      </c>
      <c r="V118" s="6" t="b">
        <f t="shared" si="51"/>
        <v>0</v>
      </c>
      <c r="W118" s="6" t="b">
        <f t="shared" si="52"/>
        <v>0</v>
      </c>
      <c r="X118" s="6" t="b">
        <f t="shared" si="53"/>
        <v>0</v>
      </c>
      <c r="Y118" s="6" t="b">
        <f t="shared" si="54"/>
        <v>0</v>
      </c>
      <c r="Z118" s="6" t="b">
        <f t="shared" si="55"/>
        <v>0</v>
      </c>
      <c r="AA118" s="6" t="b">
        <f t="shared" si="56"/>
        <v>1</v>
      </c>
      <c r="AB118" s="6" t="b">
        <f t="shared" si="57"/>
        <v>0</v>
      </c>
      <c r="AC118" s="6" t="b">
        <f t="shared" si="58"/>
        <v>0</v>
      </c>
      <c r="AD118" s="6" t="b">
        <f t="shared" si="59"/>
        <v>0</v>
      </c>
    </row>
    <row r="119" spans="1:30" ht="19.5" customHeight="1">
      <c r="A119" s="3" t="s">
        <v>241</v>
      </c>
      <c r="B119" s="3" t="s">
        <v>26</v>
      </c>
      <c r="C119" s="3" t="s">
        <v>74</v>
      </c>
      <c r="D119" s="3" t="str">
        <f>LEFT(Table2[[#This Row],[Section]],FIND(" - ",Table2[[#This Row],[Section]])-1)</f>
        <v>CIS 455-SP.AIB</v>
      </c>
      <c r="E119" s="3" t="str">
        <f>MID(Table2[[#This Row],[Section]],Table2[[#This Row],[Data 2]]+1,50)</f>
        <v xml:space="preserve"> AI Business Project</v>
      </c>
      <c r="F119" s="3" t="s">
        <v>75</v>
      </c>
      <c r="G119" s="3" t="s">
        <v>219</v>
      </c>
      <c r="H119" s="3" t="s">
        <v>212</v>
      </c>
      <c r="I119" s="4">
        <f>IFERROR(TIMEVALUE(LEFT('Spring 2025'!$H119,9)),"")</f>
        <v>0.73611111111111116</v>
      </c>
      <c r="J119" s="4">
        <f>IFERROR(TIMEVALUE(RIGHT('Spring 2025'!$H119,8)),"")</f>
        <v>0.875</v>
      </c>
      <c r="K119" s="3" t="s">
        <v>10</v>
      </c>
      <c r="L119" s="3" t="s">
        <v>15</v>
      </c>
      <c r="M119" s="3" t="s">
        <v>207</v>
      </c>
      <c r="N119" s="5">
        <v>3</v>
      </c>
      <c r="O119" s="6">
        <f t="shared" si="45"/>
        <v>8</v>
      </c>
      <c r="P119" s="6">
        <f t="shared" si="46"/>
        <v>16</v>
      </c>
      <c r="Q119" s="6" t="str">
        <f t="shared" si="47"/>
        <v xml:space="preserve">SP.AIB </v>
      </c>
      <c r="R119" s="6" t="str" cm="1">
        <f t="array" ref="R119">_xlfn.IFS('Spring 2025'!$S119,'Spring 2025'!$S$1,'Spring 2025'!$T119,'Spring 2025'!$T$1,'Spring 2025'!$U119,'Spring 2025'!$U$1,'Spring 2025'!$V119,'Spring 2025'!$V$1,'Spring 2025'!$W119,'Spring 2025'!$W$1,'Spring 2025'!$X119,'Spring 2025'!$X$1,'Spring 2025'!$Y119,'Spring 2025'!$Y$1,'Spring 2025'!$Z119,'Spring 2025'!$Z$1,'Spring 2025'!$AA119,'Spring 2025'!$AA$1,'Spring 2025'!$AB119,'Spring 2025'!$AB$1,'Spring 2025'!$AC119,'Spring 2025'!$AC$1,'Spring 2025'!$AD119,'Spring 2025'!$AD$1)</f>
        <v>AIB</v>
      </c>
      <c r="S119" s="8" t="b">
        <f t="shared" si="48"/>
        <v>0</v>
      </c>
      <c r="T119" s="8" t="b">
        <f t="shared" si="49"/>
        <v>0</v>
      </c>
      <c r="U119" s="8" t="b">
        <f t="shared" si="50"/>
        <v>0</v>
      </c>
      <c r="V119" s="8" t="b">
        <f t="shared" si="51"/>
        <v>0</v>
      </c>
      <c r="W119" s="8" t="b">
        <f t="shared" si="52"/>
        <v>0</v>
      </c>
      <c r="X119" s="8" t="b">
        <f t="shared" si="53"/>
        <v>1</v>
      </c>
      <c r="Y119" s="8" t="b">
        <f t="shared" si="54"/>
        <v>0</v>
      </c>
      <c r="Z119" s="8" t="b">
        <f t="shared" si="55"/>
        <v>0</v>
      </c>
      <c r="AA119" s="8" t="b">
        <f t="shared" si="56"/>
        <v>0</v>
      </c>
      <c r="AB119" s="8" t="b">
        <f t="shared" si="57"/>
        <v>0</v>
      </c>
      <c r="AC119" s="8" t="b">
        <f t="shared" si="58"/>
        <v>0</v>
      </c>
      <c r="AD119" s="8" t="b">
        <f t="shared" si="59"/>
        <v>0</v>
      </c>
    </row>
    <row r="120" spans="1:30" ht="19.5" customHeight="1">
      <c r="A120" s="3" t="s">
        <v>241</v>
      </c>
      <c r="B120" s="3" t="s">
        <v>26</v>
      </c>
      <c r="C120" s="3" t="s">
        <v>76</v>
      </c>
      <c r="D120" s="3" t="str">
        <f>LEFT(Table2[[#This Row],[Section]],FIND(" - ",Table2[[#This Row],[Section]])-1)</f>
        <v>CIS 461-SP.MBA1</v>
      </c>
      <c r="E120" s="3" t="str">
        <f>MID(Table2[[#This Row],[Section]],Table2[[#This Row],[Data 2]]+1,50)</f>
        <v xml:space="preserve"> Strategy and Business Systems Consulting Practicu</v>
      </c>
      <c r="F120" s="3" t="s">
        <v>63</v>
      </c>
      <c r="G120" s="3" t="s">
        <v>213</v>
      </c>
      <c r="H120" s="9" t="s">
        <v>217</v>
      </c>
      <c r="I120" s="4">
        <f>IFERROR(TIMEVALUE(LEFT('Spring 2025'!$H120,9)),"")</f>
        <v>0.56944444444444442</v>
      </c>
      <c r="J120" s="4">
        <f>IFERROR(TIMEVALUE(RIGHT('Spring 2025'!$H120,8)),"")</f>
        <v>0.63194444444444442</v>
      </c>
      <c r="K120" s="3" t="s">
        <v>10</v>
      </c>
      <c r="L120" s="3" t="s">
        <v>15</v>
      </c>
      <c r="M120" s="3"/>
      <c r="N120" s="5">
        <v>3</v>
      </c>
      <c r="O120" s="6">
        <f t="shared" si="45"/>
        <v>8</v>
      </c>
      <c r="P120" s="6">
        <f t="shared" si="46"/>
        <v>17</v>
      </c>
      <c r="Q120" s="6" t="str">
        <f t="shared" si="47"/>
        <v xml:space="preserve">SP.MBA1 </v>
      </c>
      <c r="R120" s="6" t="str" cm="1">
        <f t="array" ref="R120">_xlfn.IFS('Spring 2025'!$S120,'Spring 2025'!$S$1,'Spring 2025'!$T120,'Spring 2025'!$T$1,'Spring 2025'!$U120,'Spring 2025'!$U$1,'Spring 2025'!$V120,'Spring 2025'!$V$1,'Spring 2025'!$W120,'Spring 2025'!$W$1,'Spring 2025'!$X120,'Spring 2025'!$X$1,'Spring 2025'!$Y120,'Spring 2025'!$Y$1,'Spring 2025'!$Z120,'Spring 2025'!$Z$1,'Spring 2025'!$AA120,'Spring 2025'!$AA$1,'Spring 2025'!$AB120,'Spring 2025'!$AB$1,'Spring 2025'!$AC120,'Spring 2025'!$AC$1,'Spring 2025'!$AD120,'Spring 2025'!$AD$1)</f>
        <v>MBA</v>
      </c>
      <c r="S120" s="6" t="b">
        <f t="shared" si="48"/>
        <v>1</v>
      </c>
      <c r="T120" s="6" t="b">
        <f t="shared" si="49"/>
        <v>0</v>
      </c>
      <c r="U120" s="6" t="b">
        <f t="shared" si="50"/>
        <v>0</v>
      </c>
      <c r="V120" s="6" t="b">
        <f t="shared" si="51"/>
        <v>0</v>
      </c>
      <c r="W120" s="6" t="b">
        <f t="shared" si="52"/>
        <v>0</v>
      </c>
      <c r="X120" s="6" t="b">
        <f t="shared" si="53"/>
        <v>0</v>
      </c>
      <c r="Y120" s="6" t="b">
        <f t="shared" si="54"/>
        <v>0</v>
      </c>
      <c r="Z120" s="6" t="b">
        <f t="shared" si="55"/>
        <v>0</v>
      </c>
      <c r="AA120" s="6" t="b">
        <f t="shared" si="56"/>
        <v>0</v>
      </c>
      <c r="AB120" s="6" t="b">
        <f t="shared" si="57"/>
        <v>0</v>
      </c>
      <c r="AC120" s="6" t="b">
        <f t="shared" si="58"/>
        <v>0</v>
      </c>
      <c r="AD120" s="6" t="b">
        <f t="shared" si="59"/>
        <v>0</v>
      </c>
    </row>
    <row r="121" spans="1:30" ht="19.5" customHeight="1">
      <c r="A121" s="3" t="s">
        <v>241</v>
      </c>
      <c r="B121" s="3" t="s">
        <v>26</v>
      </c>
      <c r="C121" s="3" t="s">
        <v>77</v>
      </c>
      <c r="D121" s="3" t="str">
        <f>LEFT(Table2[[#This Row],[Section]],FIND(" - ",Table2[[#This Row],[Section]])-1)</f>
        <v>CIS 461-SP.MBA2</v>
      </c>
      <c r="E121" s="3" t="str">
        <f>MID(Table2[[#This Row],[Section]],Table2[[#This Row],[Data 2]]+1,50)</f>
        <v xml:space="preserve"> Strategy and Business Systems Consulting Practicu</v>
      </c>
      <c r="F121" s="3" t="s">
        <v>78</v>
      </c>
      <c r="G121" s="3" t="s">
        <v>213</v>
      </c>
      <c r="H121" s="9" t="s">
        <v>217</v>
      </c>
      <c r="I121" s="4">
        <f>IFERROR(TIMEVALUE(LEFT('Spring 2025'!$H121,9)),"")</f>
        <v>0.56944444444444442</v>
      </c>
      <c r="J121" s="4">
        <f>IFERROR(TIMEVALUE(RIGHT('Spring 2025'!$H121,8)),"")</f>
        <v>0.63194444444444442</v>
      </c>
      <c r="K121" s="3" t="s">
        <v>10</v>
      </c>
      <c r="L121" s="3" t="s">
        <v>15</v>
      </c>
      <c r="M121" s="3"/>
      <c r="N121" s="5">
        <v>3</v>
      </c>
      <c r="O121" s="6">
        <f t="shared" si="45"/>
        <v>8</v>
      </c>
      <c r="P121" s="6">
        <f t="shared" si="46"/>
        <v>17</v>
      </c>
      <c r="Q121" s="6" t="str">
        <f t="shared" si="47"/>
        <v xml:space="preserve">SP.MBA2 </v>
      </c>
      <c r="R121" s="6" t="str" cm="1">
        <f t="array" ref="R121">_xlfn.IFS('Spring 2025'!$S121,'Spring 2025'!$S$1,'Spring 2025'!$T121,'Spring 2025'!$T$1,'Spring 2025'!$U121,'Spring 2025'!$U$1,'Spring 2025'!$V121,'Spring 2025'!$V$1,'Spring 2025'!$W121,'Spring 2025'!$W$1,'Spring 2025'!$X121,'Spring 2025'!$X$1,'Spring 2025'!$Y121,'Spring 2025'!$Y$1,'Spring 2025'!$Z121,'Spring 2025'!$Z$1,'Spring 2025'!$AA121,'Spring 2025'!$AA$1,'Spring 2025'!$AB121,'Spring 2025'!$AB$1,'Spring 2025'!$AC121,'Spring 2025'!$AC$1,'Spring 2025'!$AD121,'Spring 2025'!$AD$1)</f>
        <v>MBA</v>
      </c>
      <c r="S121" s="8" t="b">
        <f t="shared" si="48"/>
        <v>1</v>
      </c>
      <c r="T121" s="8" t="b">
        <f t="shared" si="49"/>
        <v>0</v>
      </c>
      <c r="U121" s="8" t="b">
        <f t="shared" si="50"/>
        <v>0</v>
      </c>
      <c r="V121" s="8" t="b">
        <f t="shared" si="51"/>
        <v>0</v>
      </c>
      <c r="W121" s="8" t="b">
        <f t="shared" si="52"/>
        <v>0</v>
      </c>
      <c r="X121" s="8" t="b">
        <f t="shared" si="53"/>
        <v>0</v>
      </c>
      <c r="Y121" s="8" t="b">
        <f t="shared" si="54"/>
        <v>0</v>
      </c>
      <c r="Z121" s="8" t="b">
        <f t="shared" si="55"/>
        <v>0</v>
      </c>
      <c r="AA121" s="8" t="b">
        <f t="shared" si="56"/>
        <v>0</v>
      </c>
      <c r="AB121" s="8" t="b">
        <f t="shared" si="57"/>
        <v>0</v>
      </c>
      <c r="AC121" s="8" t="b">
        <f t="shared" si="58"/>
        <v>0</v>
      </c>
      <c r="AD121" s="8" t="b">
        <f t="shared" si="59"/>
        <v>0</v>
      </c>
    </row>
    <row r="122" spans="1:30" customFormat="1" ht="19.5" customHeight="1">
      <c r="A122" t="s">
        <v>241</v>
      </c>
      <c r="B122" t="s">
        <v>26</v>
      </c>
      <c r="C122" t="s">
        <v>77</v>
      </c>
      <c r="D122" t="s">
        <v>321</v>
      </c>
      <c r="E122" t="s">
        <v>320</v>
      </c>
      <c r="F122" t="s">
        <v>322</v>
      </c>
      <c r="G122" t="s">
        <v>211</v>
      </c>
      <c r="I122" s="28">
        <v>0.73611111111111116</v>
      </c>
      <c r="J122" s="28">
        <v>0.875</v>
      </c>
      <c r="K122" t="s">
        <v>10</v>
      </c>
      <c r="L122" t="s">
        <v>15</v>
      </c>
      <c r="N122" s="29">
        <v>4</v>
      </c>
      <c r="O122">
        <f>FIND("-",C122)</f>
        <v>8</v>
      </c>
      <c r="P122">
        <f>FIND("-",C122,(O122+1))</f>
        <v>17</v>
      </c>
      <c r="Q122" t="str">
        <f>MID(C122,O122+1,(P122-O122-1))</f>
        <v xml:space="preserve">SP.MBA2 </v>
      </c>
      <c r="R122" t="s">
        <v>319</v>
      </c>
      <c r="S122" t="b">
        <f>ISNUMBER(SEARCH("MBA",$Q122))</f>
        <v>1</v>
      </c>
      <c r="T122" t="b">
        <f>ISNUMBER(SEARCH("MSF",$Q122))</f>
        <v>0</v>
      </c>
      <c r="U122" t="b">
        <f>ISNUMBER(SEARCH("MSA",$Q122))</f>
        <v>0</v>
      </c>
      <c r="V122" t="b">
        <f>OR((ISNUMBER(SEARCH("AN1",$Q122))),(ISNUMBER(SEARCH("BUA",$Q122))))</f>
        <v>0</v>
      </c>
      <c r="W122" t="b">
        <f>OR((ISNUMBER(SEARCH("AN2",$Q122))),(ISNUMBER(SEARCH("MKA",$Q122))))</f>
        <v>0</v>
      </c>
      <c r="X122" t="b">
        <f>ISNUMBER(SEARCH("AIB",$Q122))</f>
        <v>0</v>
      </c>
      <c r="Y122" t="b">
        <f>ISNUMBER(SEARCH("AN3",$Q122))</f>
        <v>0</v>
      </c>
      <c r="Z122" t="b">
        <f>ISNUMBER(SEARCH("ONLBA",$Q122))</f>
        <v>0</v>
      </c>
      <c r="AA122" t="b">
        <f>ISNUMBER(SEARCH("PHD",$Q122))</f>
        <v>0</v>
      </c>
      <c r="AB122" t="b">
        <f>ISNUMBER(SEARCH("ELCT",$Q122))</f>
        <v>0</v>
      </c>
      <c r="AC122" t="b">
        <f>ISNUMBER(SEARCH("MMM",$Q122))</f>
        <v>0</v>
      </c>
      <c r="AD122" t="b">
        <f>ISNUMBER(SEARCH("EXP",$Q122))</f>
        <v>0</v>
      </c>
    </row>
    <row r="123" spans="1:30" ht="19.5" customHeight="1">
      <c r="A123" s="3" t="s">
        <v>241</v>
      </c>
      <c r="B123" s="3" t="s">
        <v>26</v>
      </c>
      <c r="C123" s="3" t="s">
        <v>79</v>
      </c>
      <c r="D123" s="3" t="str">
        <f>LEFT(Table2[[#This Row],[Section]],FIND(" - ",Table2[[#This Row],[Section]])-1)</f>
        <v>CIS 465-SP.BUA</v>
      </c>
      <c r="E123" s="3" t="str">
        <f>MID(Table2[[#This Row],[Section]],Table2[[#This Row],[Data 2]]+1,50)</f>
        <v xml:space="preserve"> Business Analytics Project</v>
      </c>
      <c r="F123" s="3" t="s">
        <v>75</v>
      </c>
      <c r="G123" s="3" t="s">
        <v>219</v>
      </c>
      <c r="H123" s="3" t="s">
        <v>212</v>
      </c>
      <c r="I123" s="4">
        <f>IFERROR(TIMEVALUE(LEFT('Spring 2025'!$H123,9)),"")</f>
        <v>0.73611111111111116</v>
      </c>
      <c r="J123" s="4">
        <f>IFERROR(TIMEVALUE(RIGHT('Spring 2025'!$H123,8)),"")</f>
        <v>0.875</v>
      </c>
      <c r="K123" s="3" t="s">
        <v>10</v>
      </c>
      <c r="L123" s="3" t="s">
        <v>15</v>
      </c>
      <c r="M123" s="3" t="s">
        <v>207</v>
      </c>
      <c r="N123" s="5">
        <v>3</v>
      </c>
      <c r="O123" s="6">
        <f t="shared" si="45"/>
        <v>8</v>
      </c>
      <c r="P123" s="6">
        <f t="shared" si="46"/>
        <v>16</v>
      </c>
      <c r="Q123" s="6" t="str">
        <f t="shared" si="47"/>
        <v xml:space="preserve">SP.BUA </v>
      </c>
      <c r="R123" s="6" t="str" cm="1">
        <f t="array" ref="R123">_xlfn.IFS('Spring 2025'!$S123,'Spring 2025'!$S$1,'Spring 2025'!$T123,'Spring 2025'!$T$1,'Spring 2025'!$U123,'Spring 2025'!$U$1,'Spring 2025'!$V123,'Spring 2025'!$V$1,'Spring 2025'!$W123,'Spring 2025'!$W$1,'Spring 2025'!$X123,'Spring 2025'!$X$1,'Spring 2025'!$Y123,'Spring 2025'!$Y$1,'Spring 2025'!$Z123,'Spring 2025'!$Z$1,'Spring 2025'!$AA123,'Spring 2025'!$AA$1,'Spring 2025'!$AB123,'Spring 2025'!$AB$1,'Spring 2025'!$AC123,'Spring 2025'!$AC$1,'Spring 2025'!$AD123,'Spring 2025'!$AD$1)</f>
        <v>MSBA</v>
      </c>
      <c r="S123" s="6" t="b">
        <f t="shared" si="48"/>
        <v>0</v>
      </c>
      <c r="T123" s="6" t="b">
        <f t="shared" si="49"/>
        <v>0</v>
      </c>
      <c r="U123" s="6" t="b">
        <f t="shared" si="50"/>
        <v>0</v>
      </c>
      <c r="V123" s="6" t="b">
        <f t="shared" si="51"/>
        <v>1</v>
      </c>
      <c r="W123" s="6" t="b">
        <f t="shared" si="52"/>
        <v>0</v>
      </c>
      <c r="X123" s="6" t="b">
        <f t="shared" si="53"/>
        <v>0</v>
      </c>
      <c r="Y123" s="6" t="b">
        <f t="shared" si="54"/>
        <v>0</v>
      </c>
      <c r="Z123" s="6" t="b">
        <f t="shared" si="55"/>
        <v>0</v>
      </c>
      <c r="AA123" s="6" t="b">
        <f t="shared" si="56"/>
        <v>0</v>
      </c>
      <c r="AB123" s="6" t="b">
        <f t="shared" si="57"/>
        <v>0</v>
      </c>
      <c r="AC123" s="6" t="b">
        <f t="shared" si="58"/>
        <v>0</v>
      </c>
      <c r="AD123" s="6" t="b">
        <f t="shared" si="59"/>
        <v>0</v>
      </c>
    </row>
    <row r="124" spans="1:30" ht="19.5" customHeight="1">
      <c r="A124" s="3" t="s">
        <v>241</v>
      </c>
      <c r="B124" s="3" t="s">
        <v>26</v>
      </c>
      <c r="C124" s="3" t="s">
        <v>88</v>
      </c>
      <c r="D124" s="3" t="str">
        <f>LEFT(Table2[[#This Row],[Section]],FIND(" - ",Table2[[#This Row],[Section]])-1)</f>
        <v>CIS 512B-SP.PHD</v>
      </c>
      <c r="E124" s="3" t="str">
        <f>MID(Table2[[#This Row],[Section]],Table2[[#This Row],[Data 2]]+1,50)</f>
        <v xml:space="preserve"> Advanced Topics in Information Systems II</v>
      </c>
      <c r="F124" s="3" t="s">
        <v>89</v>
      </c>
      <c r="G124" s="3" t="s">
        <v>279</v>
      </c>
      <c r="H124" s="3" t="s">
        <v>229</v>
      </c>
      <c r="I124" s="4">
        <f>IFERROR(TIMEVALUE(LEFT('Spring 2025'!$H124,9)),"")</f>
        <v>0.54166666666666663</v>
      </c>
      <c r="J124" s="4">
        <f>IFERROR(TIMEVALUE(RIGHT('Spring 2025'!$H124,8)),"")</f>
        <v>0.59722222222222221</v>
      </c>
      <c r="K124" s="3" t="s">
        <v>10</v>
      </c>
      <c r="L124" s="3" t="s">
        <v>15</v>
      </c>
      <c r="M124" s="3" t="s">
        <v>208</v>
      </c>
      <c r="N124" s="5">
        <v>1.5</v>
      </c>
      <c r="O124" s="6">
        <f t="shared" si="45"/>
        <v>9</v>
      </c>
      <c r="P124" s="6">
        <f t="shared" si="46"/>
        <v>17</v>
      </c>
      <c r="Q124" s="6" t="str">
        <f t="shared" si="47"/>
        <v xml:space="preserve">SP.PHD </v>
      </c>
      <c r="R124" s="6" t="str" cm="1">
        <f t="array" ref="R124">_xlfn.IFS('Spring 2025'!$S124,'Spring 2025'!$S$1,'Spring 2025'!$T124,'Spring 2025'!$T$1,'Spring 2025'!$U124,'Spring 2025'!$U$1,'Spring 2025'!$V124,'Spring 2025'!$V$1,'Spring 2025'!$W124,'Spring 2025'!$W$1,'Spring 2025'!$X124,'Spring 2025'!$X$1,'Spring 2025'!$Y124,'Spring 2025'!$Y$1,'Spring 2025'!$Z124,'Spring 2025'!$Z$1,'Spring 2025'!$AA124,'Spring 2025'!$AA$1,'Spring 2025'!$AB124,'Spring 2025'!$AB$1,'Spring 2025'!$AC124,'Spring 2025'!$AC$1,'Spring 2025'!$AD124,'Spring 2025'!$AD$1)</f>
        <v>PHD</v>
      </c>
      <c r="S124" s="8" t="b">
        <f t="shared" si="48"/>
        <v>0</v>
      </c>
      <c r="T124" s="8" t="b">
        <f t="shared" si="49"/>
        <v>0</v>
      </c>
      <c r="U124" s="8" t="b">
        <f t="shared" si="50"/>
        <v>0</v>
      </c>
      <c r="V124" s="8" t="b">
        <f t="shared" si="51"/>
        <v>0</v>
      </c>
      <c r="W124" s="8" t="b">
        <f t="shared" si="52"/>
        <v>0</v>
      </c>
      <c r="X124" s="8" t="b">
        <f t="shared" si="53"/>
        <v>0</v>
      </c>
      <c r="Y124" s="8" t="b">
        <f t="shared" si="54"/>
        <v>0</v>
      </c>
      <c r="Z124" s="8" t="b">
        <f t="shared" si="55"/>
        <v>0</v>
      </c>
      <c r="AA124" s="8" t="b">
        <f t="shared" si="56"/>
        <v>1</v>
      </c>
      <c r="AB124" s="8" t="b">
        <f t="shared" si="57"/>
        <v>0</v>
      </c>
      <c r="AC124" s="8" t="b">
        <f t="shared" si="58"/>
        <v>0</v>
      </c>
      <c r="AD124" s="8" t="b">
        <f t="shared" si="59"/>
        <v>0</v>
      </c>
    </row>
    <row r="125" spans="1:30" ht="19.5" customHeight="1">
      <c r="A125" s="3" t="s">
        <v>100</v>
      </c>
      <c r="B125" s="3" t="s">
        <v>26</v>
      </c>
      <c r="C125" s="3" t="s">
        <v>119</v>
      </c>
      <c r="D125" s="3" t="str">
        <f>LEFT(Table2[[#This Row],[Section]],FIND(" - ",Table2[[#This Row],[Section]])-1)</f>
        <v>FIN 450-SP.MBA</v>
      </c>
      <c r="E125" s="3" t="str">
        <f>MID(Table2[[#This Row],[Section]],Table2[[#This Row],[Data 2]]+1,50)</f>
        <v xml:space="preserve"> Finance Project</v>
      </c>
      <c r="F125" s="3" t="s">
        <v>111</v>
      </c>
      <c r="G125" s="3" t="s">
        <v>211</v>
      </c>
      <c r="H125" s="3" t="s">
        <v>212</v>
      </c>
      <c r="I125" s="4">
        <f>IFERROR(TIMEVALUE(LEFT('Spring 2025'!$H125,9)),"")</f>
        <v>0.73611111111111116</v>
      </c>
      <c r="J125" s="4">
        <f>IFERROR(TIMEVALUE(RIGHT('Spring 2025'!$H125,8)),"")</f>
        <v>0.875</v>
      </c>
      <c r="K125" s="3" t="s">
        <v>10</v>
      </c>
      <c r="L125" s="3" t="s">
        <v>15</v>
      </c>
      <c r="M125" s="3"/>
      <c r="N125" s="5">
        <v>3</v>
      </c>
      <c r="O125" s="6">
        <f t="shared" si="45"/>
        <v>8</v>
      </c>
      <c r="P125" s="6">
        <f t="shared" si="46"/>
        <v>16</v>
      </c>
      <c r="Q125" s="6" t="str">
        <f t="shared" si="47"/>
        <v xml:space="preserve">SP.MBA </v>
      </c>
      <c r="R125" s="6" t="str" cm="1">
        <f t="array" ref="R125">_xlfn.IFS('Spring 2025'!$S125,'Spring 2025'!$S$1,'Spring 2025'!$T125,'Spring 2025'!$T$1,'Spring 2025'!$U125,'Spring 2025'!$U$1,'Spring 2025'!$V125,'Spring 2025'!$V$1,'Spring 2025'!$W125,'Spring 2025'!$W$1,'Spring 2025'!$X125,'Spring 2025'!$X$1,'Spring 2025'!$Y125,'Spring 2025'!$Y$1,'Spring 2025'!$Z125,'Spring 2025'!$Z$1,'Spring 2025'!$AA125,'Spring 2025'!$AA$1,'Spring 2025'!$AB125,'Spring 2025'!$AB$1,'Spring 2025'!$AC125,'Spring 2025'!$AC$1,'Spring 2025'!$AD125,'Spring 2025'!$AD$1)</f>
        <v>MBA</v>
      </c>
      <c r="S125" s="6" t="b">
        <f t="shared" si="48"/>
        <v>1</v>
      </c>
      <c r="T125" s="6" t="b">
        <f t="shared" si="49"/>
        <v>0</v>
      </c>
      <c r="U125" s="6" t="b">
        <f t="shared" si="50"/>
        <v>0</v>
      </c>
      <c r="V125" s="6" t="b">
        <f t="shared" si="51"/>
        <v>0</v>
      </c>
      <c r="W125" s="6" t="b">
        <f t="shared" si="52"/>
        <v>0</v>
      </c>
      <c r="X125" s="6" t="b">
        <f t="shared" si="53"/>
        <v>0</v>
      </c>
      <c r="Y125" s="6" t="b">
        <f t="shared" si="54"/>
        <v>0</v>
      </c>
      <c r="Z125" s="6" t="b">
        <f t="shared" si="55"/>
        <v>0</v>
      </c>
      <c r="AA125" s="6" t="b">
        <f t="shared" si="56"/>
        <v>0</v>
      </c>
      <c r="AB125" s="6" t="b">
        <f t="shared" si="57"/>
        <v>0</v>
      </c>
      <c r="AC125" s="6" t="b">
        <f t="shared" si="58"/>
        <v>0</v>
      </c>
      <c r="AD125" s="6" t="b">
        <f t="shared" si="59"/>
        <v>0</v>
      </c>
    </row>
    <row r="126" spans="1:30" ht="19.5" customHeight="1">
      <c r="A126" s="23" t="s">
        <v>100</v>
      </c>
      <c r="B126" s="23" t="s">
        <v>26</v>
      </c>
      <c r="C126" s="23" t="s">
        <v>119</v>
      </c>
      <c r="D126" s="24" t="s">
        <v>318</v>
      </c>
      <c r="E126" s="24" t="s">
        <v>317</v>
      </c>
      <c r="F126" s="23" t="s">
        <v>111</v>
      </c>
      <c r="G126" s="23" t="s">
        <v>211</v>
      </c>
      <c r="H126" s="23" t="s">
        <v>212</v>
      </c>
      <c r="I126" s="25">
        <v>0.73611111111111116</v>
      </c>
      <c r="J126" s="25">
        <v>0.875</v>
      </c>
      <c r="K126" s="23" t="s">
        <v>10</v>
      </c>
      <c r="L126" s="23" t="s">
        <v>15</v>
      </c>
      <c r="M126" s="23"/>
      <c r="N126" s="26">
        <v>4</v>
      </c>
      <c r="O126" s="27">
        <v>8</v>
      </c>
      <c r="P126" s="27">
        <v>16</v>
      </c>
      <c r="Q126" s="27" t="s">
        <v>315</v>
      </c>
      <c r="R126" s="27" t="s">
        <v>319</v>
      </c>
      <c r="S126" s="6" t="b">
        <f>ISNUMBER(SEARCH("MBA",$Q126))</f>
        <v>1</v>
      </c>
      <c r="T126" s="6" t="b">
        <f>ISNUMBER(SEARCH("MSF",$Q126))</f>
        <v>0</v>
      </c>
      <c r="U126" s="6" t="b">
        <f>ISNUMBER(SEARCH("MSA",$Q126))</f>
        <v>0</v>
      </c>
      <c r="V126" s="6" t="b">
        <f>OR((ISNUMBER(SEARCH("AN1",$Q126))),(ISNUMBER(SEARCH("BUA",$Q126))))</f>
        <v>0</v>
      </c>
      <c r="W126" s="6" t="b">
        <f>OR((ISNUMBER(SEARCH("AN2",$Q126))),(ISNUMBER(SEARCH("MKA",$Q126))))</f>
        <v>0</v>
      </c>
      <c r="X126" s="6" t="b">
        <f>ISNUMBER(SEARCH("AIB",$Q126))</f>
        <v>0</v>
      </c>
      <c r="Y126" s="6" t="b">
        <f>ISNUMBER(SEARCH("AN3",$Q126))</f>
        <v>0</v>
      </c>
      <c r="Z126" s="6" t="b">
        <f>ISNUMBER(SEARCH("ONLBA",$Q126))</f>
        <v>0</v>
      </c>
      <c r="AA126" s="6" t="b">
        <f>ISNUMBER(SEARCH("PHD",$Q126))</f>
        <v>0</v>
      </c>
      <c r="AB126" s="6" t="b">
        <f>ISNUMBER(SEARCH("ELCT",$Q126))</f>
        <v>0</v>
      </c>
      <c r="AC126" s="6" t="b">
        <f>ISNUMBER(SEARCH("MMM",$Q126))</f>
        <v>0</v>
      </c>
      <c r="AD126" s="6" t="b">
        <f>ISNUMBER(SEARCH("EXP",$Q126))</f>
        <v>0</v>
      </c>
    </row>
    <row r="127" spans="1:30" ht="31.5" customHeight="1">
      <c r="A127" s="3" t="s">
        <v>100</v>
      </c>
      <c r="B127" s="3" t="s">
        <v>26</v>
      </c>
      <c r="C127" s="3" t="s">
        <v>120</v>
      </c>
      <c r="D127" s="3" t="str">
        <f>LEFT(Table2[[#This Row],[Section]],FIND(" - ",Table2[[#This Row],[Section]])-1)</f>
        <v>FIN 465-SP.MSF1</v>
      </c>
      <c r="E127" s="3" t="str">
        <f>MID(Table2[[#This Row],[Section]],Table2[[#This Row],[Data 2]]+1,50)</f>
        <v xml:space="preserve"> Applied Finance Project</v>
      </c>
      <c r="F127" s="3" t="s">
        <v>121</v>
      </c>
      <c r="G127" s="3" t="s">
        <v>213</v>
      </c>
      <c r="H127" s="9" t="s">
        <v>225</v>
      </c>
      <c r="I127" s="4">
        <f>IFERROR(TIMEVALUE(LEFT('Spring 2025'!$H127,9)),"")</f>
        <v>0.3611111111111111</v>
      </c>
      <c r="J127" s="4">
        <f>IFERROR(TIMEVALUE(RIGHT('Spring 2025'!$H127,8)),"")</f>
        <v>0.4236111111111111</v>
      </c>
      <c r="K127" s="3" t="s">
        <v>10</v>
      </c>
      <c r="L127" s="3" t="s">
        <v>15</v>
      </c>
      <c r="M127" s="3" t="s">
        <v>207</v>
      </c>
      <c r="N127" s="5">
        <v>3</v>
      </c>
      <c r="O127" s="6">
        <f t="shared" si="45"/>
        <v>8</v>
      </c>
      <c r="P127" s="6">
        <f t="shared" si="46"/>
        <v>17</v>
      </c>
      <c r="Q127" s="6" t="str">
        <f t="shared" si="47"/>
        <v xml:space="preserve">SP.MSF1 </v>
      </c>
      <c r="R127" s="6" t="str" cm="1">
        <f t="array" ref="R127">_xlfn.IFS('Spring 2025'!$S127,'Spring 2025'!$S$1,'Spring 2025'!$T127,'Spring 2025'!$T$1,'Spring 2025'!$U127,'Spring 2025'!$U$1,'Spring 2025'!$V127,'Spring 2025'!$V$1,'Spring 2025'!$W127,'Spring 2025'!$W$1,'Spring 2025'!$X127,'Spring 2025'!$X$1,'Spring 2025'!$Y127,'Spring 2025'!$Y$1,'Spring 2025'!$Z127,'Spring 2025'!$Z$1,'Spring 2025'!$AA127,'Spring 2025'!$AA$1,'Spring 2025'!$AB127,'Spring 2025'!$AB$1,'Spring 2025'!$AC127,'Spring 2025'!$AC$1,'Spring 2025'!$AD127,'Spring 2025'!$AD$1)</f>
        <v>MSF</v>
      </c>
      <c r="S127" s="8" t="b">
        <f t="shared" si="48"/>
        <v>0</v>
      </c>
      <c r="T127" s="8" t="b">
        <f t="shared" si="49"/>
        <v>1</v>
      </c>
      <c r="U127" s="8" t="b">
        <f t="shared" si="50"/>
        <v>0</v>
      </c>
      <c r="V127" s="8" t="b">
        <f t="shared" si="51"/>
        <v>0</v>
      </c>
      <c r="W127" s="8" t="b">
        <f t="shared" si="52"/>
        <v>0</v>
      </c>
      <c r="X127" s="8" t="b">
        <f t="shared" si="53"/>
        <v>0</v>
      </c>
      <c r="Y127" s="8" t="b">
        <f t="shared" si="54"/>
        <v>0</v>
      </c>
      <c r="Z127" s="8" t="b">
        <f t="shared" si="55"/>
        <v>0</v>
      </c>
      <c r="AA127" s="8" t="b">
        <f t="shared" si="56"/>
        <v>0</v>
      </c>
      <c r="AB127" s="8" t="b">
        <f t="shared" si="57"/>
        <v>0</v>
      </c>
      <c r="AC127" s="8" t="b">
        <f t="shared" si="58"/>
        <v>0</v>
      </c>
      <c r="AD127" s="8" t="b">
        <f t="shared" si="59"/>
        <v>0</v>
      </c>
    </row>
    <row r="128" spans="1:30" ht="31.5" customHeight="1">
      <c r="A128" s="3" t="s">
        <v>100</v>
      </c>
      <c r="B128" s="3" t="s">
        <v>26</v>
      </c>
      <c r="C128" s="3" t="s">
        <v>122</v>
      </c>
      <c r="D128" s="3" t="str">
        <f>LEFT(Table2[[#This Row],[Section]],FIND(" - ",Table2[[#This Row],[Section]])-1)</f>
        <v>FIN 465-SP.MSF2</v>
      </c>
      <c r="E128" s="3" t="str">
        <f>MID(Table2[[#This Row],[Section]],Table2[[#This Row],[Data 2]]+1,50)</f>
        <v xml:space="preserve"> Applied Finance Project</v>
      </c>
      <c r="F128" s="3" t="s">
        <v>121</v>
      </c>
      <c r="G128" s="3" t="s">
        <v>213</v>
      </c>
      <c r="H128" s="9" t="s">
        <v>214</v>
      </c>
      <c r="I128" s="4">
        <f>IFERROR(TIMEVALUE(LEFT('Spring 2025'!$H128,9)),"")</f>
        <v>0.4375</v>
      </c>
      <c r="J128" s="4">
        <f>IFERROR(TIMEVALUE(RIGHT('Spring 2025'!$H128,8)),"")</f>
        <v>0.5</v>
      </c>
      <c r="K128" s="3" t="s">
        <v>10</v>
      </c>
      <c r="L128" s="3" t="s">
        <v>15</v>
      </c>
      <c r="M128" s="3" t="s">
        <v>207</v>
      </c>
      <c r="N128" s="5">
        <v>3</v>
      </c>
      <c r="O128" s="6">
        <f t="shared" si="45"/>
        <v>8</v>
      </c>
      <c r="P128" s="6">
        <f t="shared" si="46"/>
        <v>17</v>
      </c>
      <c r="Q128" s="6" t="str">
        <f t="shared" si="47"/>
        <v xml:space="preserve">SP.MSF2 </v>
      </c>
      <c r="R128" s="6" t="str" cm="1">
        <f t="array" ref="R128">_xlfn.IFS('Spring 2025'!$S128,'Spring 2025'!$S$1,'Spring 2025'!$T128,'Spring 2025'!$T$1,'Spring 2025'!$U128,'Spring 2025'!$U$1,'Spring 2025'!$V128,'Spring 2025'!$V$1,'Spring 2025'!$W128,'Spring 2025'!$W$1,'Spring 2025'!$X128,'Spring 2025'!$X$1,'Spring 2025'!$Y128,'Spring 2025'!$Y$1,'Spring 2025'!$Z128,'Spring 2025'!$Z$1,'Spring 2025'!$AA128,'Spring 2025'!$AA$1,'Spring 2025'!$AB128,'Spring 2025'!$AB$1,'Spring 2025'!$AC128,'Spring 2025'!$AC$1,'Spring 2025'!$AD128,'Spring 2025'!$AD$1)</f>
        <v>MSF</v>
      </c>
      <c r="S128" s="6" t="b">
        <f t="shared" si="48"/>
        <v>0</v>
      </c>
      <c r="T128" s="6" t="b">
        <f t="shared" si="49"/>
        <v>1</v>
      </c>
      <c r="U128" s="6" t="b">
        <f t="shared" si="50"/>
        <v>0</v>
      </c>
      <c r="V128" s="6" t="b">
        <f t="shared" si="51"/>
        <v>0</v>
      </c>
      <c r="W128" s="6" t="b">
        <f t="shared" si="52"/>
        <v>0</v>
      </c>
      <c r="X128" s="6" t="b">
        <f t="shared" si="53"/>
        <v>0</v>
      </c>
      <c r="Y128" s="6" t="b">
        <f t="shared" si="54"/>
        <v>0</v>
      </c>
      <c r="Z128" s="6" t="b">
        <f t="shared" si="55"/>
        <v>0</v>
      </c>
      <c r="AA128" s="6" t="b">
        <f t="shared" si="56"/>
        <v>0</v>
      </c>
      <c r="AB128" s="6" t="b">
        <f t="shared" si="57"/>
        <v>0</v>
      </c>
      <c r="AC128" s="6" t="b">
        <f t="shared" si="58"/>
        <v>0</v>
      </c>
      <c r="AD128" s="6" t="b">
        <f t="shared" si="59"/>
        <v>0</v>
      </c>
    </row>
    <row r="129" spans="1:30" ht="19.5" customHeight="1">
      <c r="A129" s="3" t="s">
        <v>169</v>
      </c>
      <c r="B129" s="3" t="s">
        <v>26</v>
      </c>
      <c r="C129" s="3" t="s">
        <v>189</v>
      </c>
      <c r="D129" s="3" t="str">
        <f>LEFT(Table2[[#This Row],[Section]],FIND(" - ",Table2[[#This Row],[Section]])-1)</f>
        <v>MKT 441-SP.MBA</v>
      </c>
      <c r="E129" s="3" t="str">
        <f>MID(Table2[[#This Row],[Section]],Table2[[#This Row],[Data 2]]+1,50)</f>
        <v xml:space="preserve"> Brand Management Workshop</v>
      </c>
      <c r="F129" s="3" t="s">
        <v>311</v>
      </c>
      <c r="G129" s="3" t="s">
        <v>211</v>
      </c>
      <c r="H129" s="3" t="s">
        <v>212</v>
      </c>
      <c r="I129" s="4">
        <f>IFERROR(TIMEVALUE(LEFT('Spring 2025'!$H129,9)),"")</f>
        <v>0.73611111111111116</v>
      </c>
      <c r="J129" s="4">
        <f>IFERROR(TIMEVALUE(RIGHT('Spring 2025'!$H129,8)),"")</f>
        <v>0.875</v>
      </c>
      <c r="K129" s="3" t="s">
        <v>10</v>
      </c>
      <c r="L129" s="3" t="s">
        <v>15</v>
      </c>
      <c r="M129" s="3" t="s">
        <v>207</v>
      </c>
      <c r="N129" s="5">
        <v>3</v>
      </c>
      <c r="O129" s="6">
        <f t="shared" si="45"/>
        <v>8</v>
      </c>
      <c r="P129" s="6">
        <f t="shared" si="46"/>
        <v>16</v>
      </c>
      <c r="Q129" s="6" t="str">
        <f t="shared" si="47"/>
        <v xml:space="preserve">SP.MBA </v>
      </c>
      <c r="R129" s="6" t="str" cm="1">
        <f t="array" ref="R129">_xlfn.IFS('Spring 2025'!$S129,'Spring 2025'!$S$1,'Spring 2025'!$T129,'Spring 2025'!$T$1,'Spring 2025'!$U129,'Spring 2025'!$U$1,'Spring 2025'!$V129,'Spring 2025'!$V$1,'Spring 2025'!$W129,'Spring 2025'!$W$1,'Spring 2025'!$X129,'Spring 2025'!$X$1,'Spring 2025'!$Y129,'Spring 2025'!$Y$1,'Spring 2025'!$Z129,'Spring 2025'!$Z$1,'Spring 2025'!$AA129,'Spring 2025'!$AA$1,'Spring 2025'!$AB129,'Spring 2025'!$AB$1,'Spring 2025'!$AC129,'Spring 2025'!$AC$1,'Spring 2025'!$AD129,'Spring 2025'!$AD$1)</f>
        <v>MBA</v>
      </c>
      <c r="S129" s="8" t="b">
        <f t="shared" si="48"/>
        <v>1</v>
      </c>
      <c r="T129" s="8" t="b">
        <f t="shared" si="49"/>
        <v>0</v>
      </c>
      <c r="U129" s="8" t="b">
        <f t="shared" si="50"/>
        <v>0</v>
      </c>
      <c r="V129" s="8" t="b">
        <f t="shared" si="51"/>
        <v>0</v>
      </c>
      <c r="W129" s="8" t="b">
        <f t="shared" si="52"/>
        <v>0</v>
      </c>
      <c r="X129" s="8" t="b">
        <f t="shared" si="53"/>
        <v>0</v>
      </c>
      <c r="Y129" s="8" t="b">
        <f t="shared" si="54"/>
        <v>0</v>
      </c>
      <c r="Z129" s="8" t="b">
        <f t="shared" si="55"/>
        <v>0</v>
      </c>
      <c r="AA129" s="8" t="b">
        <f t="shared" si="56"/>
        <v>0</v>
      </c>
      <c r="AB129" s="8" t="b">
        <f t="shared" si="57"/>
        <v>0</v>
      </c>
      <c r="AC129" s="8" t="b">
        <f t="shared" si="58"/>
        <v>0</v>
      </c>
      <c r="AD129" s="8" t="b">
        <f t="shared" si="59"/>
        <v>0</v>
      </c>
    </row>
    <row r="130" spans="1:30" ht="19.5" customHeight="1">
      <c r="A130" s="3" t="s">
        <v>169</v>
      </c>
      <c r="B130" s="3" t="s">
        <v>26</v>
      </c>
      <c r="C130" s="23"/>
      <c r="D130" s="24" t="s">
        <v>312</v>
      </c>
      <c r="E130" s="24" t="s">
        <v>314</v>
      </c>
      <c r="F130" s="23" t="s">
        <v>311</v>
      </c>
      <c r="G130" s="23" t="s">
        <v>211</v>
      </c>
      <c r="H130" s="23" t="s">
        <v>212</v>
      </c>
      <c r="I130" s="25">
        <v>0.73611111111111116</v>
      </c>
      <c r="J130" s="25">
        <v>0.875</v>
      </c>
      <c r="K130" s="23" t="s">
        <v>10</v>
      </c>
      <c r="L130" s="23" t="s">
        <v>15</v>
      </c>
      <c r="M130" s="23" t="s">
        <v>207</v>
      </c>
      <c r="N130" s="26">
        <v>4</v>
      </c>
      <c r="O130" s="27">
        <v>8</v>
      </c>
      <c r="P130" s="27">
        <v>16</v>
      </c>
      <c r="Q130" s="27" t="s">
        <v>315</v>
      </c>
      <c r="R130" s="27" t="s">
        <v>319</v>
      </c>
      <c r="S130" s="8" t="b">
        <f>ISNUMBER(SEARCH("MBA",$Q130))</f>
        <v>1</v>
      </c>
      <c r="T130" s="8" t="b">
        <f>ISNUMBER(SEARCH("MSF",$Q130))</f>
        <v>0</v>
      </c>
      <c r="U130" s="8" t="b">
        <f>ISNUMBER(SEARCH("MSA",$Q130))</f>
        <v>0</v>
      </c>
      <c r="V130" s="8" t="b">
        <f>OR((ISNUMBER(SEARCH("AN1",$Q130))),(ISNUMBER(SEARCH("BUA",$Q130))))</f>
        <v>0</v>
      </c>
      <c r="W130" s="8" t="b">
        <f>OR((ISNUMBER(SEARCH("AN2",$Q130))),(ISNUMBER(SEARCH("MKA",$Q130))))</f>
        <v>0</v>
      </c>
      <c r="X130" s="8" t="b">
        <f>ISNUMBER(SEARCH("AIB",$Q130))</f>
        <v>0</v>
      </c>
      <c r="Y130" s="8" t="b">
        <f>ISNUMBER(SEARCH("AN3",$Q130))</f>
        <v>0</v>
      </c>
      <c r="Z130" s="8" t="b">
        <f>ISNUMBER(SEARCH("ONLBA",$Q130))</f>
        <v>0</v>
      </c>
      <c r="AA130" s="8" t="b">
        <f>ISNUMBER(SEARCH("PHD",$Q130))</f>
        <v>0</v>
      </c>
      <c r="AB130" s="8" t="b">
        <f>ISNUMBER(SEARCH("ELCT",$Q130))</f>
        <v>0</v>
      </c>
      <c r="AC130" s="8" t="b">
        <f>ISNUMBER(SEARCH("MMM",$Q130))</f>
        <v>0</v>
      </c>
      <c r="AD130" s="8" t="b">
        <f>ISNUMBER(SEARCH("EXP",$Q130))</f>
        <v>0</v>
      </c>
    </row>
    <row r="131" spans="1:30" ht="19.5" customHeight="1">
      <c r="A131" s="3" t="s">
        <v>169</v>
      </c>
      <c r="B131" s="3" t="s">
        <v>26</v>
      </c>
      <c r="C131" s="3" t="s">
        <v>191</v>
      </c>
      <c r="D131" s="3" t="str">
        <f>LEFT(Table2[[#This Row],[Section]],FIND(" - ",Table2[[#This Row],[Section]])-1)</f>
        <v>MKT 450-SP.MBA</v>
      </c>
      <c r="E131" s="3" t="str">
        <f>MID(Table2[[#This Row],[Section]],Table2[[#This Row],[Data 2]]+1,50)</f>
        <v xml:space="preserve"> Product Management Workshop</v>
      </c>
      <c r="F131" s="3" t="s">
        <v>173</v>
      </c>
      <c r="G131" s="3" t="s">
        <v>211</v>
      </c>
      <c r="H131" s="3" t="s">
        <v>212</v>
      </c>
      <c r="I131" s="4">
        <f>IFERROR(TIMEVALUE(LEFT('Spring 2025'!$H131,9)),"")</f>
        <v>0.73611111111111116</v>
      </c>
      <c r="J131" s="4">
        <f>IFERROR(TIMEVALUE(RIGHT('Spring 2025'!$H131,8)),"")</f>
        <v>0.875</v>
      </c>
      <c r="K131" s="3" t="s">
        <v>10</v>
      </c>
      <c r="L131" s="3" t="s">
        <v>93</v>
      </c>
      <c r="M131" s="3"/>
      <c r="N131" s="5">
        <v>3</v>
      </c>
      <c r="O131" s="6">
        <f t="shared" si="45"/>
        <v>8</v>
      </c>
      <c r="P131" s="6">
        <f t="shared" si="46"/>
        <v>16</v>
      </c>
      <c r="Q131" s="6" t="str">
        <f t="shared" si="47"/>
        <v xml:space="preserve">SP.MBA </v>
      </c>
      <c r="R131" s="6" t="str" cm="1">
        <f t="array" ref="R131">_xlfn.IFS('Spring 2025'!$S131,'Spring 2025'!$S$1,'Spring 2025'!$T131,'Spring 2025'!$T$1,'Spring 2025'!$U131,'Spring 2025'!$U$1,'Spring 2025'!$V131,'Spring 2025'!$V$1,'Spring 2025'!$W131,'Spring 2025'!$W$1,'Spring 2025'!$X131,'Spring 2025'!$X$1,'Spring 2025'!$Y131,'Spring 2025'!$Y$1,'Spring 2025'!$Z131,'Spring 2025'!$Z$1,'Spring 2025'!$AA131,'Spring 2025'!$AA$1,'Spring 2025'!$AB131,'Spring 2025'!$AB$1,'Spring 2025'!$AC131,'Spring 2025'!$AC$1,'Spring 2025'!$AD131,'Spring 2025'!$AD$1)</f>
        <v>MBA</v>
      </c>
      <c r="S131" s="6" t="b">
        <f t="shared" si="48"/>
        <v>1</v>
      </c>
      <c r="T131" s="6" t="b">
        <f t="shared" si="49"/>
        <v>0</v>
      </c>
      <c r="U131" s="6" t="b">
        <f t="shared" si="50"/>
        <v>0</v>
      </c>
      <c r="V131" s="6" t="b">
        <f t="shared" si="51"/>
        <v>0</v>
      </c>
      <c r="W131" s="6" t="b">
        <f t="shared" si="52"/>
        <v>0</v>
      </c>
      <c r="X131" s="6" t="b">
        <f t="shared" si="53"/>
        <v>0</v>
      </c>
      <c r="Y131" s="6" t="b">
        <f t="shared" si="54"/>
        <v>0</v>
      </c>
      <c r="Z131" s="6" t="b">
        <f t="shared" si="55"/>
        <v>0</v>
      </c>
      <c r="AA131" s="6" t="b">
        <f t="shared" si="56"/>
        <v>0</v>
      </c>
      <c r="AB131" s="6" t="b">
        <f t="shared" si="57"/>
        <v>0</v>
      </c>
      <c r="AC131" s="6" t="b">
        <f t="shared" si="58"/>
        <v>0</v>
      </c>
      <c r="AD131" s="6" t="b">
        <f t="shared" si="59"/>
        <v>0</v>
      </c>
    </row>
    <row r="132" spans="1:30" ht="19.5" customHeight="1">
      <c r="A132" s="3" t="s">
        <v>169</v>
      </c>
      <c r="B132" s="3" t="s">
        <v>26</v>
      </c>
      <c r="C132" s="23"/>
      <c r="D132" s="24" t="s">
        <v>313</v>
      </c>
      <c r="E132" s="24" t="s">
        <v>316</v>
      </c>
      <c r="F132" s="23" t="s">
        <v>173</v>
      </c>
      <c r="G132" s="23" t="s">
        <v>211</v>
      </c>
      <c r="H132" s="23" t="s">
        <v>212</v>
      </c>
      <c r="I132" s="25">
        <v>0.73611111111111116</v>
      </c>
      <c r="J132" s="25">
        <v>0.875</v>
      </c>
      <c r="K132" s="23" t="s">
        <v>10</v>
      </c>
      <c r="L132" s="23" t="s">
        <v>93</v>
      </c>
      <c r="M132" s="23"/>
      <c r="N132" s="26">
        <v>4</v>
      </c>
      <c r="O132" s="27">
        <v>8</v>
      </c>
      <c r="P132" s="27">
        <v>16</v>
      </c>
      <c r="Q132" s="27" t="s">
        <v>315</v>
      </c>
      <c r="R132" s="27" t="s">
        <v>319</v>
      </c>
      <c r="S132" s="6" t="b">
        <f>ISNUMBER(SEARCH("MBA",$Q132))</f>
        <v>1</v>
      </c>
      <c r="T132" s="6" t="b">
        <f>ISNUMBER(SEARCH("MSF",$Q132))</f>
        <v>0</v>
      </c>
      <c r="U132" s="6" t="b">
        <f>ISNUMBER(SEARCH("MSA",$Q132))</f>
        <v>0</v>
      </c>
      <c r="V132" s="6" t="b">
        <f>OR((ISNUMBER(SEARCH("AN1",$Q132))),(ISNUMBER(SEARCH("BUA",$Q132))))</f>
        <v>0</v>
      </c>
      <c r="W132" s="6" t="b">
        <f>OR((ISNUMBER(SEARCH("AN2",$Q132))),(ISNUMBER(SEARCH("MKA",$Q132))))</f>
        <v>0</v>
      </c>
      <c r="X132" s="6" t="b">
        <f>ISNUMBER(SEARCH("AIB",$Q132))</f>
        <v>0</v>
      </c>
      <c r="Y132" s="6" t="b">
        <f>ISNUMBER(SEARCH("AN3",$Q132))</f>
        <v>0</v>
      </c>
      <c r="Z132" s="6" t="b">
        <f>ISNUMBER(SEARCH("ONLBA",$Q132))</f>
        <v>0</v>
      </c>
      <c r="AA132" s="6" t="b">
        <f>ISNUMBER(SEARCH("PHD",$Q132))</f>
        <v>0</v>
      </c>
      <c r="AB132" s="6" t="b">
        <f>ISNUMBER(SEARCH("ELCT",$Q132))</f>
        <v>0</v>
      </c>
      <c r="AC132" s="6" t="b">
        <f>ISNUMBER(SEARCH("MMM",$Q132))</f>
        <v>0</v>
      </c>
      <c r="AD132" s="6" t="b">
        <f>ISNUMBER(SEARCH("EXP",$Q132))</f>
        <v>0</v>
      </c>
    </row>
    <row r="133" spans="1:30" ht="19.5" customHeight="1">
      <c r="A133" s="3" t="s">
        <v>169</v>
      </c>
      <c r="B133" s="3" t="s">
        <v>26</v>
      </c>
      <c r="C133" s="3" t="s">
        <v>193</v>
      </c>
      <c r="D133" s="3" t="str">
        <f>LEFT(Table2[[#This Row],[Section]],FIND(" - ",Table2[[#This Row],[Section]])-1)</f>
        <v>MKT 465-SP.MKA</v>
      </c>
      <c r="E133" s="3" t="str">
        <f>MID(Table2[[#This Row],[Section]],Table2[[#This Row],[Data 2]]+1,50)</f>
        <v xml:space="preserve"> Marketing Analytics Project</v>
      </c>
      <c r="F133" s="3" t="s">
        <v>75</v>
      </c>
      <c r="G133" s="3" t="s">
        <v>219</v>
      </c>
      <c r="H133" s="3" t="s">
        <v>212</v>
      </c>
      <c r="I133" s="4">
        <f>IFERROR(TIMEVALUE(LEFT('Spring 2025'!$H133,9)),"")</f>
        <v>0.73611111111111116</v>
      </c>
      <c r="J133" s="4">
        <f>IFERROR(TIMEVALUE(RIGHT('Spring 2025'!$H133,8)),"")</f>
        <v>0.875</v>
      </c>
      <c r="K133" s="3" t="s">
        <v>10</v>
      </c>
      <c r="L133" s="3" t="s">
        <v>15</v>
      </c>
      <c r="M133" s="3" t="s">
        <v>207</v>
      </c>
      <c r="N133" s="5">
        <v>3</v>
      </c>
      <c r="O133" s="6">
        <f t="shared" si="45"/>
        <v>8</v>
      </c>
      <c r="P133" s="6">
        <f t="shared" ref="P133:P134" si="60">FIND("-",C133,(O133+1))</f>
        <v>16</v>
      </c>
      <c r="Q133" s="6" t="str">
        <f t="shared" ref="Q133:Q134" si="61">MID(C133,O133+1,(P133-O133-1))</f>
        <v xml:space="preserve">SP.MKA </v>
      </c>
      <c r="R133" s="6" t="str" cm="1">
        <f t="array" ref="R133">_xlfn.IFS('Spring 2025'!$S133,'Spring 2025'!$S$1,'Spring 2025'!$T133,'Spring 2025'!$T$1,'Spring 2025'!$U133,'Spring 2025'!$U$1,'Spring 2025'!$V133,'Spring 2025'!$V$1,'Spring 2025'!$W133,'Spring 2025'!$W$1,'Spring 2025'!$X133,'Spring 2025'!$X$1,'Spring 2025'!$Y133,'Spring 2025'!$Y$1,'Spring 2025'!$Z133,'Spring 2025'!$Z$1,'Spring 2025'!$AA133,'Spring 2025'!$AA$1,'Spring 2025'!$AB133,'Spring 2025'!$AB$1,'Spring 2025'!$AC133,'Spring 2025'!$AC$1,'Spring 2025'!$AD133,'Spring 2025'!$AD$1)</f>
        <v>MSMA</v>
      </c>
      <c r="S133" s="8" t="b">
        <f t="shared" si="48"/>
        <v>0</v>
      </c>
      <c r="T133" s="8" t="b">
        <f t="shared" si="49"/>
        <v>0</v>
      </c>
      <c r="U133" s="8" t="b">
        <f t="shared" si="50"/>
        <v>0</v>
      </c>
      <c r="V133" s="8" t="b">
        <f t="shared" si="51"/>
        <v>0</v>
      </c>
      <c r="W133" s="8" t="b">
        <f t="shared" si="52"/>
        <v>1</v>
      </c>
      <c r="X133" s="8" t="b">
        <f t="shared" si="53"/>
        <v>0</v>
      </c>
      <c r="Y133" s="8" t="b">
        <f t="shared" si="54"/>
        <v>0</v>
      </c>
      <c r="Z133" s="8" t="b">
        <f t="shared" si="55"/>
        <v>0</v>
      </c>
      <c r="AA133" s="8" t="b">
        <f t="shared" si="56"/>
        <v>0</v>
      </c>
      <c r="AB133" s="8" t="b">
        <f t="shared" si="57"/>
        <v>0</v>
      </c>
      <c r="AC133" s="8" t="b">
        <f t="shared" si="58"/>
        <v>0</v>
      </c>
      <c r="AD133" s="8" t="b">
        <f t="shared" si="59"/>
        <v>0</v>
      </c>
    </row>
    <row r="134" spans="1:30" ht="19.5" customHeight="1">
      <c r="A134" s="3" t="s">
        <v>161</v>
      </c>
      <c r="B134" s="3" t="s">
        <v>26</v>
      </c>
      <c r="C134" s="3" t="s">
        <v>160</v>
      </c>
      <c r="D134" s="3" t="str">
        <f>LEFT(Table2[[#This Row],[Section]],FIND(" - ",Table2[[#This Row],[Section]])-1)</f>
        <v>MSM 511-SP.PHD</v>
      </c>
      <c r="E134" s="3" t="str">
        <f>MID(Table2[[#This Row],[Section]],Table2[[#This Row],[Data 2]]+1,50)</f>
        <v xml:space="preserve"> Adv Topics in CIS and OM</v>
      </c>
      <c r="F134" s="3" t="s">
        <v>162</v>
      </c>
      <c r="G134" s="3" t="s">
        <v>215</v>
      </c>
      <c r="H134" s="9" t="s">
        <v>235</v>
      </c>
      <c r="I134" s="4">
        <f>IFERROR(TIMEVALUE(LEFT('Spring 2025'!$H134,9)),"")</f>
        <v>0.54166666666666663</v>
      </c>
      <c r="J134" s="4">
        <f>IFERROR(TIMEVALUE(RIGHT('Spring 2025'!$H134,8)),"")</f>
        <v>0.63194444444444442</v>
      </c>
      <c r="K134" s="3" t="s">
        <v>10</v>
      </c>
      <c r="L134" s="3" t="s">
        <v>15</v>
      </c>
      <c r="M134" s="3"/>
      <c r="N134" s="5">
        <v>3</v>
      </c>
      <c r="O134" s="6">
        <f t="shared" si="45"/>
        <v>8</v>
      </c>
      <c r="P134" s="6">
        <f t="shared" si="60"/>
        <v>16</v>
      </c>
      <c r="Q134" s="6" t="str">
        <f t="shared" si="61"/>
        <v xml:space="preserve">SP.PHD </v>
      </c>
      <c r="R134" s="6" t="str" cm="1">
        <f t="array" ref="R134">_xlfn.IFS('Spring 2025'!$S134,'Spring 2025'!$S$1,'Spring 2025'!$T134,'Spring 2025'!$T$1,'Spring 2025'!$U134,'Spring 2025'!$U$1,'Spring 2025'!$V134,'Spring 2025'!$V$1,'Spring 2025'!$W134,'Spring 2025'!$W$1,'Spring 2025'!$X134,'Spring 2025'!$X$1,'Spring 2025'!$Y134,'Spring 2025'!$Y$1,'Spring 2025'!$Z134,'Spring 2025'!$Z$1,'Spring 2025'!$AA134,'Spring 2025'!$AA$1,'Spring 2025'!$AB134,'Spring 2025'!$AB$1,'Spring 2025'!$AC134,'Spring 2025'!$AC$1,'Spring 2025'!$AD134,'Spring 2025'!$AD$1)</f>
        <v>PHD</v>
      </c>
      <c r="S134" s="6" t="b">
        <f t="shared" si="48"/>
        <v>0</v>
      </c>
      <c r="T134" s="6" t="b">
        <f t="shared" si="49"/>
        <v>0</v>
      </c>
      <c r="U134" s="6" t="b">
        <f t="shared" si="50"/>
        <v>0</v>
      </c>
      <c r="V134" s="6" t="b">
        <f t="shared" si="51"/>
        <v>0</v>
      </c>
      <c r="W134" s="6" t="b">
        <f t="shared" si="52"/>
        <v>0</v>
      </c>
      <c r="X134" s="6" t="b">
        <f t="shared" si="53"/>
        <v>0</v>
      </c>
      <c r="Y134" s="6" t="b">
        <f t="shared" si="54"/>
        <v>0</v>
      </c>
      <c r="Z134" s="6" t="b">
        <f t="shared" si="55"/>
        <v>0</v>
      </c>
      <c r="AA134" s="6" t="b">
        <f t="shared" si="56"/>
        <v>1</v>
      </c>
      <c r="AB134" s="6" t="b">
        <f t="shared" si="57"/>
        <v>0</v>
      </c>
      <c r="AC134" s="6" t="b">
        <f t="shared" si="58"/>
        <v>0</v>
      </c>
      <c r="AD134" s="6" t="b">
        <f t="shared" si="59"/>
        <v>0</v>
      </c>
    </row>
  </sheetData>
  <sortState xmlns:xlrd2="http://schemas.microsoft.com/office/spreadsheetml/2017/richdata2" ref="C2:N136">
    <sortCondition ref="C1"/>
  </sortState>
  <phoneticPr fontId="6" type="noConversion"/>
  <pageMargins left="0.7" right="0.7" top="0.75" bottom="0.75" header="0.3" footer="0.3"/>
  <pageSetup orientation="portrait" r:id="rId1"/>
  <ignoredErrors>
    <ignoredError sqref="I100:J100 I99:J99 I74:J74 I72:J72 I73:J73 I75:J7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A107-9B22-4BF1-94B2-AD9199D70074}">
  <dimension ref="A1:B10"/>
  <sheetViews>
    <sheetView workbookViewId="0">
      <selection sqref="A1:B1"/>
    </sheetView>
  </sheetViews>
  <sheetFormatPr defaultRowHeight="13.2"/>
  <cols>
    <col min="1" max="1" width="30.33203125" customWidth="1"/>
    <col min="2" max="2" width="39.33203125" customWidth="1"/>
  </cols>
  <sheetData>
    <row r="1" spans="1:2" ht="28.95" customHeight="1">
      <c r="A1" s="30" t="s">
        <v>242</v>
      </c>
      <c r="B1" s="31"/>
    </row>
    <row r="2" spans="1:2" ht="15">
      <c r="A2" s="1" t="s">
        <v>243</v>
      </c>
      <c r="B2" s="1" t="s">
        <v>244</v>
      </c>
    </row>
    <row r="3" spans="1:2" ht="15">
      <c r="A3" s="1" t="s">
        <v>245</v>
      </c>
      <c r="B3" s="1" t="s">
        <v>246</v>
      </c>
    </row>
    <row r="4" spans="1:2" ht="15">
      <c r="A4" s="1" t="s">
        <v>247</v>
      </c>
      <c r="B4" s="1" t="s">
        <v>248</v>
      </c>
    </row>
    <row r="5" spans="1:2" ht="15">
      <c r="A5" s="1" t="s">
        <v>249</v>
      </c>
      <c r="B5" s="1" t="s">
        <v>250</v>
      </c>
    </row>
    <row r="6" spans="1:2" ht="15">
      <c r="A6" s="1" t="s">
        <v>251</v>
      </c>
      <c r="B6" s="1" t="s">
        <v>252</v>
      </c>
    </row>
    <row r="7" spans="1:2" ht="15">
      <c r="A7" s="1" t="s">
        <v>253</v>
      </c>
      <c r="B7" s="1" t="s">
        <v>254</v>
      </c>
    </row>
    <row r="8" spans="1:2" ht="15">
      <c r="A8" s="1" t="s">
        <v>255</v>
      </c>
      <c r="B8" s="1" t="s">
        <v>256</v>
      </c>
    </row>
    <row r="9" spans="1:2" ht="15">
      <c r="A9" s="1" t="s">
        <v>257</v>
      </c>
      <c r="B9" s="1" t="s">
        <v>258</v>
      </c>
    </row>
    <row r="10" spans="1:2" ht="15">
      <c r="A10" s="1" t="s">
        <v>259</v>
      </c>
      <c r="B10" s="1" t="s">
        <v>260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050A-51BB-4DCF-A617-0BF1FE90E564}">
  <dimension ref="A1:D13"/>
  <sheetViews>
    <sheetView workbookViewId="0">
      <selection activeCell="C15" sqref="C15"/>
    </sheetView>
  </sheetViews>
  <sheetFormatPr defaultRowHeight="13.2"/>
  <cols>
    <col min="1" max="1" width="11.44140625" bestFit="1" customWidth="1"/>
    <col min="2" max="2" width="21.88671875" customWidth="1"/>
    <col min="3" max="3" width="34" bestFit="1" customWidth="1"/>
  </cols>
  <sheetData>
    <row r="1" spans="1:4" ht="23.4">
      <c r="A1" s="32" t="s">
        <v>301</v>
      </c>
      <c r="B1" s="32"/>
      <c r="C1" s="32"/>
      <c r="D1" s="2"/>
    </row>
    <row r="2" spans="1:4" ht="15.6">
      <c r="A2" s="18" t="s">
        <v>286</v>
      </c>
      <c r="B2" s="19" t="s">
        <v>291</v>
      </c>
      <c r="C2" s="20" t="s">
        <v>294</v>
      </c>
      <c r="D2" s="2"/>
    </row>
    <row r="3" spans="1:4" ht="15.6">
      <c r="A3" s="18" t="s">
        <v>287</v>
      </c>
      <c r="B3" s="19" t="s">
        <v>292</v>
      </c>
      <c r="C3" s="19" t="s">
        <v>293</v>
      </c>
      <c r="D3" s="2"/>
    </row>
    <row r="4" spans="1:4" ht="15.6">
      <c r="A4" s="22"/>
      <c r="B4" s="22"/>
      <c r="C4" s="22"/>
      <c r="D4" s="2"/>
    </row>
    <row r="5" spans="1:4" ht="23.4">
      <c r="A5" s="32" t="s">
        <v>288</v>
      </c>
      <c r="B5" s="32"/>
      <c r="C5" s="32"/>
      <c r="D5" s="2"/>
    </row>
    <row r="6" spans="1:4" ht="15.6">
      <c r="A6" s="18" t="s">
        <v>289</v>
      </c>
      <c r="B6" s="33" t="s">
        <v>297</v>
      </c>
      <c r="C6" s="34"/>
      <c r="D6" s="2"/>
    </row>
    <row r="7" spans="1:4" ht="15.6">
      <c r="A7" s="18" t="s">
        <v>290</v>
      </c>
      <c r="B7" s="19" t="s">
        <v>295</v>
      </c>
      <c r="C7" s="19" t="s">
        <v>300</v>
      </c>
      <c r="D7" s="2"/>
    </row>
    <row r="8" spans="1:4" ht="15.6">
      <c r="A8" s="21" t="s">
        <v>299</v>
      </c>
      <c r="B8" s="19" t="s">
        <v>298</v>
      </c>
      <c r="C8" s="19" t="s">
        <v>296</v>
      </c>
      <c r="D8" s="2"/>
    </row>
    <row r="9" spans="1:4">
      <c r="A9" s="2"/>
      <c r="C9" s="2"/>
      <c r="D9" s="2"/>
    </row>
    <row r="10" spans="1:4" ht="23.4">
      <c r="A10" s="32" t="s">
        <v>304</v>
      </c>
      <c r="B10" s="32"/>
      <c r="C10" s="32"/>
      <c r="D10" s="2"/>
    </row>
    <row r="11" spans="1:4" ht="15.6">
      <c r="A11" s="18" t="s">
        <v>286</v>
      </c>
      <c r="B11" s="19" t="s">
        <v>305</v>
      </c>
      <c r="C11" s="20"/>
      <c r="D11" s="2"/>
    </row>
    <row r="12" spans="1:4">
      <c r="A12" s="2"/>
      <c r="C12" s="2"/>
      <c r="D12" s="2"/>
    </row>
    <row r="13" spans="1:4">
      <c r="A13" s="2"/>
      <c r="C13" s="2"/>
      <c r="D13" s="2"/>
    </row>
  </sheetData>
  <mergeCells count="4">
    <mergeCell ref="A1:C1"/>
    <mergeCell ref="A5:C5"/>
    <mergeCell ref="B6:C6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 2025</vt:lpstr>
      <vt:lpstr>Calendar</vt:lpstr>
      <vt:lpstr>Special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2024-11-07T21:24:56Z</dcterms:created>
  <dcterms:modified xsi:type="dcterms:W3CDTF">2024-12-03T21:18:53Z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F5S|52266756|672D3027</vt:lpwstr>
  </property>
</Properties>
</file>